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onstanza Perez\Documents\Contabilizacones 2022\Contabilizacion 2024\"/>
    </mc:Choice>
  </mc:AlternateContent>
  <xr:revisionPtr revIDLastSave="0" documentId="13_ncr:1_{CB64262D-A339-4B00-A9B6-646294A19AF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VECTOR FONDEOS DIARIOS" sheetId="1" r:id="rId1"/>
    <sheet name="CONSOLIDADO 2024" sheetId="2" r:id="rId2"/>
    <sheet name="CONSOLIDADO 2023" sheetId="3" r:id="rId3"/>
    <sheet name="COMPRA USD" sheetId="4" r:id="rId4"/>
    <sheet name="SWIFT" sheetId="5" r:id="rId5"/>
    <sheet name="Hoja 28" sheetId="6" r:id="rId6"/>
    <sheet name="Hoja 32" sheetId="7" r:id="rId7"/>
  </sheets>
  <definedNames>
    <definedName name="_xlnm._FilterDatabase" localSheetId="3" hidden="1">'COMPRA USD'!$A$3:$T$868</definedName>
    <definedName name="_xlnm._FilterDatabase" localSheetId="0" hidden="1">'VECTOR FONDEOS DIARIOS'!$A$2:$AH$105</definedName>
    <definedName name="CLP">'COMPRA USD'!$E$345:$E$1124</definedName>
    <definedName name="ENTIDAD">'COMPRA USD'!$D$345:$D$1124</definedName>
    <definedName name="FECHA">'COMPRA USD'!$C$345:$C$1124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Vl0VoKiEi2+Kt4u8b0npedfpDTxKDUkamIPI4KWdGW8="/>
    </ext>
  </extLst>
</workbook>
</file>

<file path=xl/calcChain.xml><?xml version="1.0" encoding="utf-8"?>
<calcChain xmlns="http://schemas.openxmlformats.org/spreadsheetml/2006/main">
  <c r="G871" i="4" l="1"/>
  <c r="G869" i="4"/>
  <c r="M7" i="7"/>
  <c r="H7" i="7"/>
  <c r="E7" i="7"/>
  <c r="M6" i="7"/>
  <c r="L6" i="7"/>
  <c r="L7" i="7" s="1"/>
  <c r="K6" i="7"/>
  <c r="K7" i="7" s="1"/>
  <c r="J6" i="7"/>
  <c r="J7" i="7" s="1"/>
  <c r="I6" i="7"/>
  <c r="I7" i="7" s="1"/>
  <c r="H6" i="7"/>
  <c r="G6" i="7"/>
  <c r="G7" i="7" s="1"/>
  <c r="F6" i="7"/>
  <c r="F7" i="7" s="1"/>
  <c r="E6" i="7"/>
  <c r="D6" i="7"/>
  <c r="D7" i="7" s="1"/>
  <c r="C6" i="7"/>
  <c r="C7" i="7" s="1"/>
  <c r="B6" i="7"/>
  <c r="B7" i="7" s="1"/>
  <c r="DW20" i="5"/>
  <c r="DV20" i="5"/>
  <c r="DU20" i="5"/>
  <c r="DT20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LG11" i="5"/>
  <c r="LF11" i="5"/>
  <c r="LE11" i="5"/>
  <c r="LD11" i="5"/>
  <c r="LC11" i="5"/>
  <c r="LB11" i="5"/>
  <c r="LA11" i="5"/>
  <c r="KZ11" i="5"/>
  <c r="KY11" i="5"/>
  <c r="KX11" i="5"/>
  <c r="KW11" i="5"/>
  <c r="KV11" i="5"/>
  <c r="KU11" i="5"/>
  <c r="KT11" i="5"/>
  <c r="KS11" i="5"/>
  <c r="KR11" i="5"/>
  <c r="KQ11" i="5"/>
  <c r="KP11" i="5"/>
  <c r="KO11" i="5"/>
  <c r="KN11" i="5"/>
  <c r="KM11" i="5"/>
  <c r="KL11" i="5"/>
  <c r="KK11" i="5"/>
  <c r="KJ11" i="5"/>
  <c r="KI11" i="5"/>
  <c r="KH11" i="5"/>
  <c r="KG11" i="5"/>
  <c r="KF11" i="5"/>
  <c r="KE11" i="5"/>
  <c r="KD11" i="5"/>
  <c r="KC11" i="5"/>
  <c r="KB11" i="5"/>
  <c r="KA11" i="5"/>
  <c r="JZ11" i="5"/>
  <c r="JY11" i="5"/>
  <c r="JX11" i="5"/>
  <c r="JW11" i="5"/>
  <c r="JV11" i="5"/>
  <c r="JU11" i="5"/>
  <c r="JT11" i="5"/>
  <c r="JS11" i="5"/>
  <c r="JR11" i="5"/>
  <c r="JQ11" i="5"/>
  <c r="JP11" i="5"/>
  <c r="JO11" i="5"/>
  <c r="JN11" i="5"/>
  <c r="JM11" i="5"/>
  <c r="JL11" i="5"/>
  <c r="JK11" i="5"/>
  <c r="JJ11" i="5"/>
  <c r="JI11" i="5"/>
  <c r="JH11" i="5"/>
  <c r="JG11" i="5"/>
  <c r="JF11" i="5"/>
  <c r="JE11" i="5"/>
  <c r="JD11" i="5"/>
  <c r="JC11" i="5"/>
  <c r="JB11" i="5"/>
  <c r="JA11" i="5"/>
  <c r="IZ11" i="5"/>
  <c r="IY11" i="5"/>
  <c r="IX11" i="5"/>
  <c r="IW11" i="5"/>
  <c r="IV11" i="5"/>
  <c r="IU11" i="5"/>
  <c r="IT11" i="5"/>
  <c r="IS11" i="5"/>
  <c r="IR11" i="5"/>
  <c r="IQ11" i="5"/>
  <c r="IP11" i="5"/>
  <c r="IO11" i="5"/>
  <c r="IN11" i="5"/>
  <c r="IM11" i="5"/>
  <c r="IL11" i="5"/>
  <c r="IK11" i="5"/>
  <c r="IJ11" i="5"/>
  <c r="II11" i="5"/>
  <c r="IH11" i="5"/>
  <c r="IG11" i="5"/>
  <c r="IF11" i="5"/>
  <c r="IE11" i="5"/>
  <c r="ID11" i="5"/>
  <c r="IC11" i="5"/>
  <c r="IB11" i="5"/>
  <c r="IA11" i="5"/>
  <c r="HZ11" i="5"/>
  <c r="HY11" i="5"/>
  <c r="HX11" i="5"/>
  <c r="HW11" i="5"/>
  <c r="HV11" i="5"/>
  <c r="HU11" i="5"/>
  <c r="HT11" i="5"/>
  <c r="HS11" i="5"/>
  <c r="HR11" i="5"/>
  <c r="HQ11" i="5"/>
  <c r="HP11" i="5"/>
  <c r="HO11" i="5"/>
  <c r="HN11" i="5"/>
  <c r="HM11" i="5"/>
  <c r="HL11" i="5"/>
  <c r="HK11" i="5"/>
  <c r="HJ11" i="5"/>
  <c r="HI11" i="5"/>
  <c r="HH11" i="5"/>
  <c r="HG11" i="5"/>
  <c r="HF11" i="5"/>
  <c r="HE11" i="5"/>
  <c r="HD11" i="5"/>
  <c r="HC11" i="5"/>
  <c r="HB11" i="5"/>
  <c r="HA11" i="5"/>
  <c r="GZ11" i="5"/>
  <c r="GY11" i="5"/>
  <c r="GX11" i="5"/>
  <c r="GW11" i="5"/>
  <c r="GV11" i="5"/>
  <c r="GU11" i="5"/>
  <c r="GT11" i="5"/>
  <c r="GS11" i="5"/>
  <c r="GR11" i="5"/>
  <c r="GQ11" i="5"/>
  <c r="GP11" i="5"/>
  <c r="GO11" i="5"/>
  <c r="GN11" i="5"/>
  <c r="GM11" i="5"/>
  <c r="GL11" i="5"/>
  <c r="GK11" i="5"/>
  <c r="GJ11" i="5"/>
  <c r="GI11" i="5"/>
  <c r="GH11" i="5"/>
  <c r="GG11" i="5"/>
  <c r="GF11" i="5"/>
  <c r="GE11" i="5"/>
  <c r="GD11" i="5"/>
  <c r="GC11" i="5"/>
  <c r="GB11" i="5"/>
  <c r="GA11" i="5"/>
  <c r="FZ11" i="5"/>
  <c r="FY11" i="5"/>
  <c r="FX11" i="5"/>
  <c r="FW11" i="5"/>
  <c r="FV11" i="5"/>
  <c r="FU11" i="5"/>
  <c r="FT11" i="5"/>
  <c r="FS11" i="5"/>
  <c r="FR11" i="5"/>
  <c r="FQ11" i="5"/>
  <c r="FP11" i="5"/>
  <c r="FO11" i="5"/>
  <c r="FN11" i="5"/>
  <c r="FM11" i="5"/>
  <c r="FL11" i="5"/>
  <c r="FK11" i="5"/>
  <c r="FJ11" i="5"/>
  <c r="FI11" i="5"/>
  <c r="FH11" i="5"/>
  <c r="FG11" i="5"/>
  <c r="FF11" i="5"/>
  <c r="FE11" i="5"/>
  <c r="FD11" i="5"/>
  <c r="FC11" i="5"/>
  <c r="FB11" i="5"/>
  <c r="FA11" i="5"/>
  <c r="EZ11" i="5"/>
  <c r="EY11" i="5"/>
  <c r="EX11" i="5"/>
  <c r="EW11" i="5"/>
  <c r="EV11" i="5"/>
  <c r="EU11" i="5"/>
  <c r="ET11" i="5"/>
  <c r="ES11" i="5"/>
  <c r="ER11" i="5"/>
  <c r="EQ11" i="5"/>
  <c r="EP11" i="5"/>
  <c r="EO11" i="5"/>
  <c r="EN11" i="5"/>
  <c r="EM11" i="5"/>
  <c r="EL11" i="5"/>
  <c r="EK11" i="5"/>
  <c r="EJ11" i="5"/>
  <c r="EI11" i="5"/>
  <c r="EH11" i="5"/>
  <c r="EG11" i="5"/>
  <c r="EF11" i="5"/>
  <c r="EE11" i="5"/>
  <c r="ED11" i="5"/>
  <c r="EC11" i="5"/>
  <c r="EB11" i="5"/>
  <c r="EA11" i="5"/>
  <c r="DZ11" i="5"/>
  <c r="DY11" i="5"/>
  <c r="DX11" i="5"/>
  <c r="DW11" i="5"/>
  <c r="DV11" i="5"/>
  <c r="DU11" i="5"/>
  <c r="DT11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K868" i="4"/>
  <c r="E868" i="4"/>
  <c r="L868" i="4" s="1"/>
  <c r="K867" i="4"/>
  <c r="E867" i="4"/>
  <c r="L867" i="4" s="1"/>
  <c r="K866" i="4"/>
  <c r="E866" i="4"/>
  <c r="L866" i="4" s="1"/>
  <c r="K865" i="4"/>
  <c r="E865" i="4"/>
  <c r="L865" i="4" s="1"/>
  <c r="K864" i="4"/>
  <c r="E864" i="4"/>
  <c r="L864" i="4" s="1"/>
  <c r="K863" i="4"/>
  <c r="E863" i="4"/>
  <c r="L863" i="4" s="1"/>
  <c r="K862" i="4"/>
  <c r="E862" i="4"/>
  <c r="L862" i="4" s="1"/>
  <c r="K861" i="4"/>
  <c r="E861" i="4"/>
  <c r="L861" i="4" s="1"/>
  <c r="K860" i="4"/>
  <c r="E860" i="4"/>
  <c r="L860" i="4" s="1"/>
  <c r="K859" i="4"/>
  <c r="E859" i="4"/>
  <c r="L859" i="4" s="1"/>
  <c r="K858" i="4"/>
  <c r="E858" i="4"/>
  <c r="L858" i="4" s="1"/>
  <c r="K857" i="4"/>
  <c r="E857" i="4"/>
  <c r="L857" i="4" s="1"/>
  <c r="K856" i="4"/>
  <c r="E856" i="4"/>
  <c r="L856" i="4" s="1"/>
  <c r="K855" i="4"/>
  <c r="E855" i="4"/>
  <c r="L855" i="4" s="1"/>
  <c r="K854" i="4"/>
  <c r="E854" i="4"/>
  <c r="L854" i="4" s="1"/>
  <c r="K853" i="4"/>
  <c r="E853" i="4"/>
  <c r="L853" i="4" s="1"/>
  <c r="K852" i="4"/>
  <c r="E852" i="4"/>
  <c r="L852" i="4" s="1"/>
  <c r="K851" i="4"/>
  <c r="E851" i="4"/>
  <c r="L851" i="4" s="1"/>
  <c r="K850" i="4"/>
  <c r="E850" i="4"/>
  <c r="L850" i="4" s="1"/>
  <c r="K849" i="4"/>
  <c r="E849" i="4"/>
  <c r="L849" i="4" s="1"/>
  <c r="K848" i="4"/>
  <c r="E848" i="4"/>
  <c r="L848" i="4" s="1"/>
  <c r="K847" i="4"/>
  <c r="E847" i="4"/>
  <c r="L847" i="4" s="1"/>
  <c r="K846" i="4"/>
  <c r="E846" i="4"/>
  <c r="L846" i="4" s="1"/>
  <c r="K845" i="4"/>
  <c r="E845" i="4"/>
  <c r="L845" i="4" s="1"/>
  <c r="K844" i="4"/>
  <c r="E844" i="4"/>
  <c r="L844" i="4" s="1"/>
  <c r="K843" i="4"/>
  <c r="E843" i="4"/>
  <c r="L843" i="4" s="1"/>
  <c r="K842" i="4"/>
  <c r="E842" i="4"/>
  <c r="L842" i="4" s="1"/>
  <c r="K841" i="4"/>
  <c r="E841" i="4"/>
  <c r="L841" i="4" s="1"/>
  <c r="K840" i="4"/>
  <c r="E840" i="4"/>
  <c r="L840" i="4" s="1"/>
  <c r="K839" i="4"/>
  <c r="E839" i="4"/>
  <c r="L839" i="4" s="1"/>
  <c r="K838" i="4"/>
  <c r="E838" i="4"/>
  <c r="L838" i="4" s="1"/>
  <c r="K837" i="4"/>
  <c r="E837" i="4"/>
  <c r="L837" i="4" s="1"/>
  <c r="K836" i="4"/>
  <c r="E836" i="4"/>
  <c r="L836" i="4" s="1"/>
  <c r="K835" i="4"/>
  <c r="E835" i="4"/>
  <c r="L835" i="4" s="1"/>
  <c r="K834" i="4"/>
  <c r="E834" i="4"/>
  <c r="L834" i="4" s="1"/>
  <c r="K833" i="4"/>
  <c r="E833" i="4"/>
  <c r="L833" i="4" s="1"/>
  <c r="K832" i="4"/>
  <c r="E832" i="4"/>
  <c r="L832" i="4" s="1"/>
  <c r="K831" i="4"/>
  <c r="E831" i="4"/>
  <c r="L831" i="4" s="1"/>
  <c r="K830" i="4"/>
  <c r="E830" i="4"/>
  <c r="L830" i="4" s="1"/>
  <c r="K829" i="4"/>
  <c r="E829" i="4"/>
  <c r="L829" i="4" s="1"/>
  <c r="K828" i="4"/>
  <c r="E828" i="4"/>
  <c r="L828" i="4" s="1"/>
  <c r="K827" i="4"/>
  <c r="E827" i="4"/>
  <c r="L827" i="4" s="1"/>
  <c r="K826" i="4"/>
  <c r="E826" i="4"/>
  <c r="L826" i="4" s="1"/>
  <c r="K825" i="4"/>
  <c r="E825" i="4"/>
  <c r="L825" i="4" s="1"/>
  <c r="K824" i="4"/>
  <c r="E824" i="4"/>
  <c r="L824" i="4" s="1"/>
  <c r="K823" i="4"/>
  <c r="E823" i="4"/>
  <c r="L823" i="4" s="1"/>
  <c r="K822" i="4"/>
  <c r="E822" i="4"/>
  <c r="L822" i="4" s="1"/>
  <c r="K821" i="4"/>
  <c r="E821" i="4"/>
  <c r="L821" i="4" s="1"/>
  <c r="K820" i="4"/>
  <c r="E820" i="4"/>
  <c r="L820" i="4" s="1"/>
  <c r="K819" i="4"/>
  <c r="E819" i="4"/>
  <c r="L819" i="4" s="1"/>
  <c r="K818" i="4"/>
  <c r="E818" i="4"/>
  <c r="L818" i="4" s="1"/>
  <c r="K817" i="4"/>
  <c r="E817" i="4"/>
  <c r="L817" i="4" s="1"/>
  <c r="K816" i="4"/>
  <c r="E816" i="4"/>
  <c r="L816" i="4" s="1"/>
  <c r="K815" i="4"/>
  <c r="E815" i="4"/>
  <c r="L815" i="4" s="1"/>
  <c r="K814" i="4"/>
  <c r="E814" i="4"/>
  <c r="L814" i="4" s="1"/>
  <c r="K813" i="4"/>
  <c r="E813" i="4"/>
  <c r="L813" i="4" s="1"/>
  <c r="K812" i="4"/>
  <c r="E812" i="4"/>
  <c r="L812" i="4" s="1"/>
  <c r="K811" i="4"/>
  <c r="E811" i="4"/>
  <c r="L811" i="4" s="1"/>
  <c r="K810" i="4"/>
  <c r="E810" i="4"/>
  <c r="L810" i="4" s="1"/>
  <c r="K809" i="4"/>
  <c r="E809" i="4"/>
  <c r="L809" i="4" s="1"/>
  <c r="K808" i="4"/>
  <c r="E808" i="4"/>
  <c r="L808" i="4" s="1"/>
  <c r="K807" i="4"/>
  <c r="E807" i="4"/>
  <c r="L807" i="4" s="1"/>
  <c r="K806" i="4"/>
  <c r="E806" i="4"/>
  <c r="L806" i="4" s="1"/>
  <c r="K805" i="4"/>
  <c r="E805" i="4"/>
  <c r="L805" i="4" s="1"/>
  <c r="K804" i="4"/>
  <c r="E804" i="4"/>
  <c r="L804" i="4" s="1"/>
  <c r="K803" i="4"/>
  <c r="E803" i="4"/>
  <c r="L803" i="4" s="1"/>
  <c r="K802" i="4"/>
  <c r="E802" i="4"/>
  <c r="L802" i="4" s="1"/>
  <c r="K801" i="4"/>
  <c r="E801" i="4"/>
  <c r="L801" i="4" s="1"/>
  <c r="K800" i="4"/>
  <c r="E800" i="4"/>
  <c r="L800" i="4" s="1"/>
  <c r="K799" i="4"/>
  <c r="E799" i="4"/>
  <c r="L799" i="4" s="1"/>
  <c r="K798" i="4"/>
  <c r="E798" i="4"/>
  <c r="L798" i="4" s="1"/>
  <c r="K797" i="4"/>
  <c r="E797" i="4"/>
  <c r="L797" i="4" s="1"/>
  <c r="K796" i="4"/>
  <c r="E796" i="4"/>
  <c r="L796" i="4" s="1"/>
  <c r="K795" i="4"/>
  <c r="E795" i="4"/>
  <c r="L795" i="4" s="1"/>
  <c r="K794" i="4"/>
  <c r="E794" i="4"/>
  <c r="L794" i="4" s="1"/>
  <c r="K793" i="4"/>
  <c r="E793" i="4"/>
  <c r="L793" i="4" s="1"/>
  <c r="K792" i="4"/>
  <c r="E792" i="4"/>
  <c r="L792" i="4" s="1"/>
  <c r="K791" i="4"/>
  <c r="E791" i="4"/>
  <c r="L791" i="4" s="1"/>
  <c r="K790" i="4"/>
  <c r="E790" i="4"/>
  <c r="L790" i="4" s="1"/>
  <c r="K789" i="4"/>
  <c r="E789" i="4"/>
  <c r="L789" i="4" s="1"/>
  <c r="K788" i="4"/>
  <c r="E788" i="4"/>
  <c r="L788" i="4" s="1"/>
  <c r="K787" i="4"/>
  <c r="E787" i="4"/>
  <c r="L787" i="4" s="1"/>
  <c r="K786" i="4"/>
  <c r="E786" i="4"/>
  <c r="L786" i="4" s="1"/>
  <c r="K785" i="4"/>
  <c r="E785" i="4"/>
  <c r="L785" i="4" s="1"/>
  <c r="K784" i="4"/>
  <c r="E784" i="4"/>
  <c r="L784" i="4" s="1"/>
  <c r="K783" i="4"/>
  <c r="E783" i="4"/>
  <c r="L783" i="4" s="1"/>
  <c r="K782" i="4"/>
  <c r="E782" i="4"/>
  <c r="L782" i="4" s="1"/>
  <c r="K781" i="4"/>
  <c r="E781" i="4"/>
  <c r="L781" i="4" s="1"/>
  <c r="K780" i="4"/>
  <c r="E780" i="4"/>
  <c r="L780" i="4" s="1"/>
  <c r="K779" i="4"/>
  <c r="E779" i="4"/>
  <c r="L779" i="4" s="1"/>
  <c r="K778" i="4"/>
  <c r="E778" i="4"/>
  <c r="L778" i="4" s="1"/>
  <c r="K777" i="4"/>
  <c r="E777" i="4"/>
  <c r="L777" i="4" s="1"/>
  <c r="K776" i="4"/>
  <c r="E776" i="4"/>
  <c r="L776" i="4" s="1"/>
  <c r="K775" i="4"/>
  <c r="E775" i="4"/>
  <c r="L775" i="4" s="1"/>
  <c r="K774" i="4"/>
  <c r="E774" i="4"/>
  <c r="L774" i="4" s="1"/>
  <c r="K773" i="4"/>
  <c r="E773" i="4"/>
  <c r="L773" i="4" s="1"/>
  <c r="K772" i="4"/>
  <c r="E772" i="4"/>
  <c r="L772" i="4" s="1"/>
  <c r="K771" i="4"/>
  <c r="E771" i="4"/>
  <c r="L771" i="4" s="1"/>
  <c r="K770" i="4"/>
  <c r="E770" i="4"/>
  <c r="L770" i="4" s="1"/>
  <c r="K769" i="4"/>
  <c r="E769" i="4"/>
  <c r="L769" i="4" s="1"/>
  <c r="K768" i="4"/>
  <c r="E768" i="4"/>
  <c r="L768" i="4" s="1"/>
  <c r="K767" i="4"/>
  <c r="E767" i="4"/>
  <c r="L767" i="4" s="1"/>
  <c r="K766" i="4"/>
  <c r="E766" i="4"/>
  <c r="L766" i="4" s="1"/>
  <c r="K765" i="4"/>
  <c r="E765" i="4"/>
  <c r="L765" i="4" s="1"/>
  <c r="K764" i="4"/>
  <c r="E764" i="4"/>
  <c r="L764" i="4" s="1"/>
  <c r="K763" i="4"/>
  <c r="E763" i="4"/>
  <c r="L763" i="4" s="1"/>
  <c r="K762" i="4"/>
  <c r="E762" i="4"/>
  <c r="L762" i="4" s="1"/>
  <c r="K761" i="4"/>
  <c r="E761" i="4"/>
  <c r="L761" i="4" s="1"/>
  <c r="K760" i="4"/>
  <c r="E760" i="4"/>
  <c r="L760" i="4" s="1"/>
  <c r="K759" i="4"/>
  <c r="E759" i="4"/>
  <c r="L759" i="4" s="1"/>
  <c r="K758" i="4"/>
  <c r="E758" i="4"/>
  <c r="L758" i="4" s="1"/>
  <c r="K757" i="4"/>
  <c r="E757" i="4"/>
  <c r="L757" i="4" s="1"/>
  <c r="K756" i="4"/>
  <c r="E756" i="4"/>
  <c r="L756" i="4" s="1"/>
  <c r="K755" i="4"/>
  <c r="E755" i="4"/>
  <c r="L755" i="4" s="1"/>
  <c r="K754" i="4"/>
  <c r="E754" i="4"/>
  <c r="L754" i="4" s="1"/>
  <c r="K753" i="4"/>
  <c r="E753" i="4"/>
  <c r="L753" i="4" s="1"/>
  <c r="K752" i="4"/>
  <c r="E752" i="4"/>
  <c r="L752" i="4" s="1"/>
  <c r="K751" i="4"/>
  <c r="E751" i="4"/>
  <c r="L751" i="4" s="1"/>
  <c r="K750" i="4"/>
  <c r="E750" i="4"/>
  <c r="L750" i="4" s="1"/>
  <c r="K749" i="4"/>
  <c r="E749" i="4"/>
  <c r="L749" i="4" s="1"/>
  <c r="K748" i="4"/>
  <c r="E748" i="4"/>
  <c r="L748" i="4" s="1"/>
  <c r="K747" i="4"/>
  <c r="E747" i="4"/>
  <c r="L747" i="4" s="1"/>
  <c r="K746" i="4"/>
  <c r="E746" i="4"/>
  <c r="L746" i="4" s="1"/>
  <c r="K745" i="4"/>
  <c r="E745" i="4"/>
  <c r="L745" i="4" s="1"/>
  <c r="K744" i="4"/>
  <c r="E744" i="4"/>
  <c r="L744" i="4" s="1"/>
  <c r="K743" i="4"/>
  <c r="E743" i="4"/>
  <c r="L743" i="4" s="1"/>
  <c r="K742" i="4"/>
  <c r="E742" i="4"/>
  <c r="L742" i="4" s="1"/>
  <c r="K741" i="4"/>
  <c r="E741" i="4"/>
  <c r="L741" i="4" s="1"/>
  <c r="K740" i="4"/>
  <c r="E740" i="4"/>
  <c r="L740" i="4" s="1"/>
  <c r="K739" i="4"/>
  <c r="E739" i="4"/>
  <c r="L739" i="4" s="1"/>
  <c r="K738" i="4"/>
  <c r="E738" i="4"/>
  <c r="L738" i="4" s="1"/>
  <c r="K737" i="4"/>
  <c r="E737" i="4"/>
  <c r="L737" i="4" s="1"/>
  <c r="K736" i="4"/>
  <c r="E736" i="4"/>
  <c r="L736" i="4" s="1"/>
  <c r="K735" i="4"/>
  <c r="E735" i="4"/>
  <c r="L735" i="4" s="1"/>
  <c r="K734" i="4"/>
  <c r="E734" i="4"/>
  <c r="L734" i="4" s="1"/>
  <c r="K733" i="4"/>
  <c r="E733" i="4"/>
  <c r="L733" i="4" s="1"/>
  <c r="K732" i="4"/>
  <c r="E732" i="4"/>
  <c r="L732" i="4" s="1"/>
  <c r="K731" i="4"/>
  <c r="E731" i="4"/>
  <c r="L731" i="4" s="1"/>
  <c r="K730" i="4"/>
  <c r="E730" i="4"/>
  <c r="L730" i="4" s="1"/>
  <c r="K729" i="4"/>
  <c r="E729" i="4"/>
  <c r="L729" i="4" s="1"/>
  <c r="K728" i="4"/>
  <c r="E728" i="4"/>
  <c r="L728" i="4" s="1"/>
  <c r="K727" i="4"/>
  <c r="E727" i="4"/>
  <c r="L727" i="4" s="1"/>
  <c r="K726" i="4"/>
  <c r="E726" i="4"/>
  <c r="L726" i="4" s="1"/>
  <c r="K725" i="4"/>
  <c r="E725" i="4"/>
  <c r="L725" i="4" s="1"/>
  <c r="K724" i="4"/>
  <c r="E724" i="4"/>
  <c r="L724" i="4" s="1"/>
  <c r="K723" i="4"/>
  <c r="E723" i="4"/>
  <c r="L723" i="4" s="1"/>
  <c r="K722" i="4"/>
  <c r="E722" i="4"/>
  <c r="L722" i="4" s="1"/>
  <c r="K721" i="4"/>
  <c r="E721" i="4"/>
  <c r="L721" i="4" s="1"/>
  <c r="K720" i="4"/>
  <c r="E720" i="4"/>
  <c r="L720" i="4" s="1"/>
  <c r="K719" i="4"/>
  <c r="E719" i="4"/>
  <c r="L719" i="4" s="1"/>
  <c r="K718" i="4"/>
  <c r="E718" i="4"/>
  <c r="L718" i="4" s="1"/>
  <c r="K717" i="4"/>
  <c r="E717" i="4"/>
  <c r="L717" i="4" s="1"/>
  <c r="K716" i="4"/>
  <c r="E716" i="4"/>
  <c r="L716" i="4" s="1"/>
  <c r="K715" i="4"/>
  <c r="E715" i="4"/>
  <c r="L715" i="4" s="1"/>
  <c r="K714" i="4"/>
  <c r="E714" i="4"/>
  <c r="L714" i="4" s="1"/>
  <c r="K713" i="4"/>
  <c r="E713" i="4"/>
  <c r="L713" i="4" s="1"/>
  <c r="K712" i="4"/>
  <c r="E712" i="4"/>
  <c r="L712" i="4" s="1"/>
  <c r="K711" i="4"/>
  <c r="E711" i="4"/>
  <c r="L711" i="4" s="1"/>
  <c r="K710" i="4"/>
  <c r="E710" i="4"/>
  <c r="L710" i="4" s="1"/>
  <c r="K709" i="4"/>
  <c r="E709" i="4"/>
  <c r="L709" i="4" s="1"/>
  <c r="K708" i="4"/>
  <c r="E708" i="4"/>
  <c r="L708" i="4" s="1"/>
  <c r="K707" i="4"/>
  <c r="E707" i="4"/>
  <c r="L707" i="4" s="1"/>
  <c r="K706" i="4"/>
  <c r="E706" i="4"/>
  <c r="L706" i="4" s="1"/>
  <c r="K705" i="4"/>
  <c r="E705" i="4"/>
  <c r="L705" i="4" s="1"/>
  <c r="K704" i="4"/>
  <c r="E704" i="4"/>
  <c r="L704" i="4" s="1"/>
  <c r="K703" i="4"/>
  <c r="E703" i="4"/>
  <c r="L703" i="4" s="1"/>
  <c r="K702" i="4"/>
  <c r="E702" i="4"/>
  <c r="L702" i="4" s="1"/>
  <c r="K701" i="4"/>
  <c r="E701" i="4"/>
  <c r="L701" i="4" s="1"/>
  <c r="K700" i="4"/>
  <c r="E700" i="4"/>
  <c r="L700" i="4" s="1"/>
  <c r="K699" i="4"/>
  <c r="E699" i="4"/>
  <c r="L699" i="4" s="1"/>
  <c r="M698" i="4"/>
  <c r="K698" i="4"/>
  <c r="E698" i="4"/>
  <c r="L698" i="4" s="1"/>
  <c r="M697" i="4"/>
  <c r="K697" i="4"/>
  <c r="E697" i="4"/>
  <c r="L697" i="4" s="1"/>
  <c r="M696" i="4"/>
  <c r="K696" i="4"/>
  <c r="E696" i="4"/>
  <c r="L696" i="4" s="1"/>
  <c r="M695" i="4"/>
  <c r="K695" i="4"/>
  <c r="E695" i="4"/>
  <c r="L695" i="4" s="1"/>
  <c r="M694" i="4"/>
  <c r="K694" i="4"/>
  <c r="E694" i="4"/>
  <c r="L694" i="4" s="1"/>
  <c r="M693" i="4"/>
  <c r="K693" i="4"/>
  <c r="E693" i="4"/>
  <c r="L693" i="4" s="1"/>
  <c r="M692" i="4"/>
  <c r="K692" i="4"/>
  <c r="E692" i="4"/>
  <c r="L692" i="4" s="1"/>
  <c r="M691" i="4"/>
  <c r="K691" i="4"/>
  <c r="E691" i="4"/>
  <c r="L691" i="4" s="1"/>
  <c r="M690" i="4"/>
  <c r="K690" i="4"/>
  <c r="E690" i="4"/>
  <c r="L690" i="4" s="1"/>
  <c r="M689" i="4"/>
  <c r="K689" i="4"/>
  <c r="E689" i="4"/>
  <c r="L689" i="4" s="1"/>
  <c r="M688" i="4"/>
  <c r="K688" i="4"/>
  <c r="E688" i="4"/>
  <c r="L688" i="4" s="1"/>
  <c r="M687" i="4"/>
  <c r="K687" i="4"/>
  <c r="E687" i="4"/>
  <c r="L687" i="4" s="1"/>
  <c r="M686" i="4"/>
  <c r="K686" i="4"/>
  <c r="E686" i="4"/>
  <c r="L686" i="4" s="1"/>
  <c r="M685" i="4"/>
  <c r="K685" i="4"/>
  <c r="E685" i="4"/>
  <c r="L685" i="4" s="1"/>
  <c r="M684" i="4"/>
  <c r="K684" i="4"/>
  <c r="E684" i="4"/>
  <c r="L684" i="4" s="1"/>
  <c r="M683" i="4"/>
  <c r="K683" i="4"/>
  <c r="E683" i="4"/>
  <c r="L683" i="4" s="1"/>
  <c r="M682" i="4"/>
  <c r="K682" i="4"/>
  <c r="E682" i="4"/>
  <c r="L682" i="4" s="1"/>
  <c r="M681" i="4"/>
  <c r="K681" i="4"/>
  <c r="E681" i="4"/>
  <c r="L681" i="4" s="1"/>
  <c r="K680" i="4"/>
  <c r="E680" i="4"/>
  <c r="L680" i="4" s="1"/>
  <c r="M679" i="4"/>
  <c r="K679" i="4"/>
  <c r="E679" i="4"/>
  <c r="L679" i="4" s="1"/>
  <c r="M678" i="4"/>
  <c r="K678" i="4"/>
  <c r="E678" i="4"/>
  <c r="L678" i="4" s="1"/>
  <c r="M677" i="4"/>
  <c r="K677" i="4"/>
  <c r="E677" i="4"/>
  <c r="L677" i="4" s="1"/>
  <c r="M676" i="4"/>
  <c r="K676" i="4"/>
  <c r="E676" i="4"/>
  <c r="L676" i="4" s="1"/>
  <c r="M675" i="4"/>
  <c r="K675" i="4"/>
  <c r="E675" i="4"/>
  <c r="L675" i="4" s="1"/>
  <c r="M674" i="4"/>
  <c r="K674" i="4"/>
  <c r="E674" i="4"/>
  <c r="L674" i="4" s="1"/>
  <c r="M673" i="4"/>
  <c r="K673" i="4"/>
  <c r="E673" i="4"/>
  <c r="L673" i="4" s="1"/>
  <c r="M672" i="4"/>
  <c r="K672" i="4"/>
  <c r="E672" i="4"/>
  <c r="L672" i="4" s="1"/>
  <c r="M671" i="4"/>
  <c r="K671" i="4"/>
  <c r="E671" i="4"/>
  <c r="L671" i="4" s="1"/>
  <c r="M670" i="4"/>
  <c r="K670" i="4"/>
  <c r="E670" i="4"/>
  <c r="L670" i="4" s="1"/>
  <c r="M669" i="4"/>
  <c r="K669" i="4"/>
  <c r="E669" i="4"/>
  <c r="L669" i="4" s="1"/>
  <c r="M668" i="4"/>
  <c r="K668" i="4"/>
  <c r="E668" i="4"/>
  <c r="L668" i="4" s="1"/>
  <c r="M667" i="4"/>
  <c r="K667" i="4"/>
  <c r="E667" i="4"/>
  <c r="L667" i="4" s="1"/>
  <c r="M666" i="4"/>
  <c r="K666" i="4"/>
  <c r="E666" i="4"/>
  <c r="L666" i="4" s="1"/>
  <c r="M665" i="4"/>
  <c r="K665" i="4"/>
  <c r="E665" i="4"/>
  <c r="L665" i="4" s="1"/>
  <c r="M664" i="4"/>
  <c r="K664" i="4"/>
  <c r="E664" i="4"/>
  <c r="L664" i="4" s="1"/>
  <c r="M663" i="4"/>
  <c r="K663" i="4"/>
  <c r="E663" i="4"/>
  <c r="L663" i="4" s="1"/>
  <c r="M662" i="4"/>
  <c r="K662" i="4"/>
  <c r="E662" i="4"/>
  <c r="L662" i="4" s="1"/>
  <c r="M661" i="4"/>
  <c r="K661" i="4"/>
  <c r="E661" i="4"/>
  <c r="L661" i="4" s="1"/>
  <c r="M660" i="4"/>
  <c r="K660" i="4"/>
  <c r="E660" i="4"/>
  <c r="L660" i="4" s="1"/>
  <c r="M659" i="4"/>
  <c r="K659" i="4"/>
  <c r="E659" i="4"/>
  <c r="L659" i="4" s="1"/>
  <c r="M658" i="4"/>
  <c r="K658" i="4"/>
  <c r="E658" i="4"/>
  <c r="L658" i="4" s="1"/>
  <c r="M657" i="4"/>
  <c r="K657" i="4"/>
  <c r="E657" i="4"/>
  <c r="L657" i="4" s="1"/>
  <c r="M656" i="4"/>
  <c r="K656" i="4"/>
  <c r="E656" i="4"/>
  <c r="L656" i="4" s="1"/>
  <c r="M655" i="4"/>
  <c r="K655" i="4"/>
  <c r="E655" i="4"/>
  <c r="L655" i="4" s="1"/>
  <c r="M654" i="4"/>
  <c r="K654" i="4"/>
  <c r="E654" i="4"/>
  <c r="L654" i="4" s="1"/>
  <c r="M653" i="4"/>
  <c r="K653" i="4"/>
  <c r="E653" i="4"/>
  <c r="L653" i="4" s="1"/>
  <c r="M652" i="4"/>
  <c r="K652" i="4"/>
  <c r="E652" i="4"/>
  <c r="L652" i="4" s="1"/>
  <c r="M651" i="4"/>
  <c r="K651" i="4"/>
  <c r="E651" i="4"/>
  <c r="L651" i="4" s="1"/>
  <c r="M650" i="4"/>
  <c r="K650" i="4"/>
  <c r="E650" i="4"/>
  <c r="L650" i="4" s="1"/>
  <c r="M649" i="4"/>
  <c r="K649" i="4"/>
  <c r="E649" i="4"/>
  <c r="L649" i="4" s="1"/>
  <c r="M648" i="4"/>
  <c r="K648" i="4"/>
  <c r="E648" i="4"/>
  <c r="L648" i="4" s="1"/>
  <c r="M647" i="4"/>
  <c r="K647" i="4"/>
  <c r="E647" i="4"/>
  <c r="L647" i="4" s="1"/>
  <c r="M646" i="4"/>
  <c r="K646" i="4"/>
  <c r="E646" i="4"/>
  <c r="L646" i="4" s="1"/>
  <c r="M645" i="4"/>
  <c r="K645" i="4"/>
  <c r="E645" i="4"/>
  <c r="L645" i="4" s="1"/>
  <c r="M644" i="4"/>
  <c r="K644" i="4"/>
  <c r="E644" i="4"/>
  <c r="L644" i="4" s="1"/>
  <c r="M643" i="4"/>
  <c r="K643" i="4"/>
  <c r="E643" i="4"/>
  <c r="L643" i="4" s="1"/>
  <c r="M642" i="4"/>
  <c r="K642" i="4"/>
  <c r="E642" i="4"/>
  <c r="L642" i="4" s="1"/>
  <c r="M641" i="4"/>
  <c r="K641" i="4"/>
  <c r="E641" i="4"/>
  <c r="L641" i="4" s="1"/>
  <c r="M640" i="4"/>
  <c r="K640" i="4"/>
  <c r="E640" i="4"/>
  <c r="L640" i="4" s="1"/>
  <c r="M639" i="4"/>
  <c r="K639" i="4"/>
  <c r="E639" i="4"/>
  <c r="L639" i="4" s="1"/>
  <c r="M638" i="4"/>
  <c r="K638" i="4"/>
  <c r="E638" i="4"/>
  <c r="L638" i="4" s="1"/>
  <c r="M637" i="4"/>
  <c r="K637" i="4"/>
  <c r="E637" i="4"/>
  <c r="L637" i="4" s="1"/>
  <c r="M636" i="4"/>
  <c r="K636" i="4"/>
  <c r="E636" i="4"/>
  <c r="L636" i="4" s="1"/>
  <c r="M635" i="4"/>
  <c r="K635" i="4"/>
  <c r="E635" i="4"/>
  <c r="L635" i="4" s="1"/>
  <c r="M634" i="4"/>
  <c r="K634" i="4"/>
  <c r="E634" i="4"/>
  <c r="L634" i="4" s="1"/>
  <c r="M633" i="4"/>
  <c r="K633" i="4"/>
  <c r="E633" i="4"/>
  <c r="L633" i="4" s="1"/>
  <c r="M632" i="4"/>
  <c r="K632" i="4"/>
  <c r="E632" i="4"/>
  <c r="L632" i="4" s="1"/>
  <c r="M631" i="4"/>
  <c r="K631" i="4"/>
  <c r="E631" i="4"/>
  <c r="L631" i="4" s="1"/>
  <c r="M630" i="4"/>
  <c r="K630" i="4"/>
  <c r="E630" i="4"/>
  <c r="L630" i="4" s="1"/>
  <c r="M629" i="4"/>
  <c r="K629" i="4"/>
  <c r="E629" i="4"/>
  <c r="L629" i="4" s="1"/>
  <c r="M628" i="4"/>
  <c r="K628" i="4"/>
  <c r="E628" i="4"/>
  <c r="L628" i="4" s="1"/>
  <c r="M627" i="4"/>
  <c r="K627" i="4"/>
  <c r="E627" i="4"/>
  <c r="L627" i="4" s="1"/>
  <c r="M626" i="4"/>
  <c r="K626" i="4"/>
  <c r="E626" i="4"/>
  <c r="L626" i="4" s="1"/>
  <c r="M625" i="4"/>
  <c r="K625" i="4"/>
  <c r="E625" i="4"/>
  <c r="L625" i="4" s="1"/>
  <c r="M624" i="4"/>
  <c r="K624" i="4"/>
  <c r="E624" i="4"/>
  <c r="L624" i="4" s="1"/>
  <c r="M623" i="4"/>
  <c r="K623" i="4"/>
  <c r="E623" i="4"/>
  <c r="L623" i="4" s="1"/>
  <c r="M622" i="4"/>
  <c r="K622" i="4"/>
  <c r="E622" i="4"/>
  <c r="L622" i="4" s="1"/>
  <c r="M621" i="4"/>
  <c r="K621" i="4"/>
  <c r="E621" i="4"/>
  <c r="L621" i="4" s="1"/>
  <c r="M620" i="4"/>
  <c r="K620" i="4"/>
  <c r="E620" i="4"/>
  <c r="L620" i="4" s="1"/>
  <c r="M619" i="4"/>
  <c r="K619" i="4"/>
  <c r="E619" i="4"/>
  <c r="L619" i="4" s="1"/>
  <c r="M618" i="4"/>
  <c r="K618" i="4"/>
  <c r="E618" i="4"/>
  <c r="L618" i="4" s="1"/>
  <c r="M617" i="4"/>
  <c r="K617" i="4"/>
  <c r="E617" i="4"/>
  <c r="L617" i="4" s="1"/>
  <c r="M616" i="4"/>
  <c r="L616" i="4"/>
  <c r="K616" i="4"/>
  <c r="M615" i="4"/>
  <c r="K615" i="4"/>
  <c r="E615" i="4"/>
  <c r="L615" i="4" s="1"/>
  <c r="M614" i="4"/>
  <c r="K614" i="4"/>
  <c r="E614" i="4"/>
  <c r="L614" i="4" s="1"/>
  <c r="M613" i="4"/>
  <c r="L613" i="4"/>
  <c r="K613" i="4"/>
  <c r="M612" i="4"/>
  <c r="K612" i="4"/>
  <c r="E612" i="4"/>
  <c r="L612" i="4" s="1"/>
  <c r="M611" i="4"/>
  <c r="K611" i="4"/>
  <c r="E611" i="4"/>
  <c r="L611" i="4" s="1"/>
  <c r="M610" i="4"/>
  <c r="K610" i="4"/>
  <c r="E610" i="4"/>
  <c r="L610" i="4" s="1"/>
  <c r="M609" i="4"/>
  <c r="K609" i="4"/>
  <c r="E609" i="4"/>
  <c r="L609" i="4" s="1"/>
  <c r="M608" i="4"/>
  <c r="K608" i="4"/>
  <c r="E608" i="4"/>
  <c r="L608" i="4" s="1"/>
  <c r="M607" i="4"/>
  <c r="K607" i="4"/>
  <c r="E607" i="4"/>
  <c r="L607" i="4" s="1"/>
  <c r="M606" i="4"/>
  <c r="K606" i="4"/>
  <c r="E606" i="4"/>
  <c r="L606" i="4" s="1"/>
  <c r="M605" i="4"/>
  <c r="K605" i="4"/>
  <c r="E605" i="4"/>
  <c r="L605" i="4" s="1"/>
  <c r="M604" i="4"/>
  <c r="K604" i="4"/>
  <c r="E604" i="4"/>
  <c r="L604" i="4" s="1"/>
  <c r="M603" i="4"/>
  <c r="K603" i="4"/>
  <c r="E603" i="4"/>
  <c r="L603" i="4" s="1"/>
  <c r="M602" i="4"/>
  <c r="K602" i="4"/>
  <c r="E602" i="4"/>
  <c r="L602" i="4" s="1"/>
  <c r="M601" i="4"/>
  <c r="K601" i="4"/>
  <c r="E601" i="4"/>
  <c r="L601" i="4" s="1"/>
  <c r="M600" i="4"/>
  <c r="K600" i="4"/>
  <c r="E600" i="4"/>
  <c r="L600" i="4" s="1"/>
  <c r="M599" i="4"/>
  <c r="K599" i="4"/>
  <c r="E599" i="4"/>
  <c r="L599" i="4" s="1"/>
  <c r="M598" i="4"/>
  <c r="K598" i="4"/>
  <c r="E598" i="4"/>
  <c r="L598" i="4" s="1"/>
  <c r="M597" i="4"/>
  <c r="K597" i="4"/>
  <c r="E597" i="4"/>
  <c r="L597" i="4" s="1"/>
  <c r="M596" i="4"/>
  <c r="K596" i="4"/>
  <c r="E596" i="4"/>
  <c r="L596" i="4" s="1"/>
  <c r="M595" i="4"/>
  <c r="K595" i="4"/>
  <c r="E595" i="4"/>
  <c r="L595" i="4" s="1"/>
  <c r="M594" i="4"/>
  <c r="K594" i="4"/>
  <c r="E594" i="4"/>
  <c r="L594" i="4" s="1"/>
  <c r="M593" i="4"/>
  <c r="K593" i="4"/>
  <c r="E593" i="4"/>
  <c r="L593" i="4" s="1"/>
  <c r="M592" i="4"/>
  <c r="K592" i="4"/>
  <c r="E592" i="4"/>
  <c r="L592" i="4" s="1"/>
  <c r="M591" i="4"/>
  <c r="K591" i="4"/>
  <c r="E591" i="4"/>
  <c r="L591" i="4" s="1"/>
  <c r="M590" i="4"/>
  <c r="K590" i="4"/>
  <c r="E590" i="4"/>
  <c r="L590" i="4" s="1"/>
  <c r="M589" i="4"/>
  <c r="K589" i="4"/>
  <c r="E589" i="4"/>
  <c r="L589" i="4" s="1"/>
  <c r="M588" i="4"/>
  <c r="K588" i="4"/>
  <c r="E588" i="4"/>
  <c r="L588" i="4" s="1"/>
  <c r="M587" i="4"/>
  <c r="K587" i="4"/>
  <c r="E587" i="4"/>
  <c r="L587" i="4" s="1"/>
  <c r="M586" i="4"/>
  <c r="K586" i="4"/>
  <c r="E586" i="4"/>
  <c r="L586" i="4" s="1"/>
  <c r="M585" i="4"/>
  <c r="K585" i="4"/>
  <c r="E585" i="4"/>
  <c r="L585" i="4" s="1"/>
  <c r="M584" i="4"/>
  <c r="K584" i="4"/>
  <c r="E584" i="4"/>
  <c r="L584" i="4" s="1"/>
  <c r="M583" i="4"/>
  <c r="K583" i="4"/>
  <c r="E583" i="4"/>
  <c r="L583" i="4" s="1"/>
  <c r="M582" i="4"/>
  <c r="K582" i="4"/>
  <c r="E582" i="4"/>
  <c r="L582" i="4" s="1"/>
  <c r="M581" i="4"/>
  <c r="K581" i="4"/>
  <c r="E581" i="4"/>
  <c r="L581" i="4" s="1"/>
  <c r="M580" i="4"/>
  <c r="K580" i="4"/>
  <c r="E580" i="4"/>
  <c r="L580" i="4" s="1"/>
  <c r="M579" i="4"/>
  <c r="K579" i="4"/>
  <c r="E579" i="4"/>
  <c r="L579" i="4" s="1"/>
  <c r="M578" i="4"/>
  <c r="K578" i="4"/>
  <c r="E578" i="4"/>
  <c r="L578" i="4" s="1"/>
  <c r="M577" i="4"/>
  <c r="K577" i="4"/>
  <c r="E577" i="4"/>
  <c r="L577" i="4" s="1"/>
  <c r="M576" i="4"/>
  <c r="K576" i="4"/>
  <c r="E576" i="4"/>
  <c r="L576" i="4" s="1"/>
  <c r="M575" i="4"/>
  <c r="K575" i="4"/>
  <c r="E575" i="4"/>
  <c r="L575" i="4" s="1"/>
  <c r="M574" i="4"/>
  <c r="K574" i="4"/>
  <c r="E574" i="4"/>
  <c r="L574" i="4" s="1"/>
  <c r="M573" i="4"/>
  <c r="K573" i="4"/>
  <c r="E573" i="4"/>
  <c r="L573" i="4" s="1"/>
  <c r="M572" i="4"/>
  <c r="K572" i="4"/>
  <c r="E572" i="4"/>
  <c r="L572" i="4" s="1"/>
  <c r="M571" i="4"/>
  <c r="K571" i="4"/>
  <c r="E571" i="4"/>
  <c r="L571" i="4" s="1"/>
  <c r="M570" i="4"/>
  <c r="K570" i="4"/>
  <c r="E570" i="4"/>
  <c r="L570" i="4" s="1"/>
  <c r="M569" i="4"/>
  <c r="K569" i="4"/>
  <c r="E569" i="4"/>
  <c r="L569" i="4" s="1"/>
  <c r="M568" i="4"/>
  <c r="K568" i="4"/>
  <c r="E568" i="4"/>
  <c r="L568" i="4" s="1"/>
  <c r="M567" i="4"/>
  <c r="K567" i="4"/>
  <c r="E567" i="4"/>
  <c r="L567" i="4" s="1"/>
  <c r="M566" i="4"/>
  <c r="K566" i="4"/>
  <c r="E566" i="4"/>
  <c r="L566" i="4" s="1"/>
  <c r="M565" i="4"/>
  <c r="K565" i="4"/>
  <c r="E565" i="4"/>
  <c r="L565" i="4" s="1"/>
  <c r="M564" i="4"/>
  <c r="K564" i="4"/>
  <c r="E564" i="4"/>
  <c r="L564" i="4" s="1"/>
  <c r="M563" i="4"/>
  <c r="K563" i="4"/>
  <c r="E563" i="4"/>
  <c r="L563" i="4" s="1"/>
  <c r="M562" i="4"/>
  <c r="K562" i="4"/>
  <c r="E562" i="4"/>
  <c r="L562" i="4" s="1"/>
  <c r="M561" i="4"/>
  <c r="K561" i="4"/>
  <c r="E561" i="4"/>
  <c r="L561" i="4" s="1"/>
  <c r="M560" i="4"/>
  <c r="K560" i="4"/>
  <c r="E560" i="4"/>
  <c r="L560" i="4" s="1"/>
  <c r="M559" i="4"/>
  <c r="K559" i="4"/>
  <c r="E559" i="4"/>
  <c r="L559" i="4" s="1"/>
  <c r="M558" i="4"/>
  <c r="K558" i="4"/>
  <c r="E558" i="4"/>
  <c r="L558" i="4" s="1"/>
  <c r="M557" i="4"/>
  <c r="K557" i="4"/>
  <c r="E557" i="4"/>
  <c r="L557" i="4" s="1"/>
  <c r="M556" i="4"/>
  <c r="K556" i="4"/>
  <c r="E556" i="4"/>
  <c r="L556" i="4" s="1"/>
  <c r="M555" i="4"/>
  <c r="K555" i="4"/>
  <c r="E555" i="4"/>
  <c r="L555" i="4" s="1"/>
  <c r="M554" i="4"/>
  <c r="K554" i="4"/>
  <c r="E554" i="4"/>
  <c r="L554" i="4" s="1"/>
  <c r="M553" i="4"/>
  <c r="K553" i="4"/>
  <c r="E553" i="4"/>
  <c r="L553" i="4" s="1"/>
  <c r="M552" i="4"/>
  <c r="K552" i="4"/>
  <c r="E552" i="4"/>
  <c r="L552" i="4" s="1"/>
  <c r="M551" i="4"/>
  <c r="K551" i="4"/>
  <c r="E551" i="4"/>
  <c r="L551" i="4" s="1"/>
  <c r="M550" i="4"/>
  <c r="K550" i="4"/>
  <c r="E550" i="4"/>
  <c r="L550" i="4" s="1"/>
  <c r="M549" i="4"/>
  <c r="K549" i="4"/>
  <c r="E549" i="4"/>
  <c r="L549" i="4" s="1"/>
  <c r="M548" i="4"/>
  <c r="K548" i="4"/>
  <c r="E548" i="4"/>
  <c r="L548" i="4" s="1"/>
  <c r="M547" i="4"/>
  <c r="K547" i="4"/>
  <c r="E547" i="4"/>
  <c r="L547" i="4" s="1"/>
  <c r="M546" i="4"/>
  <c r="K546" i="4"/>
  <c r="E546" i="4"/>
  <c r="L546" i="4" s="1"/>
  <c r="M545" i="4"/>
  <c r="K545" i="4"/>
  <c r="E545" i="4"/>
  <c r="L545" i="4" s="1"/>
  <c r="M544" i="4"/>
  <c r="K544" i="4"/>
  <c r="E544" i="4"/>
  <c r="L544" i="4" s="1"/>
  <c r="M543" i="4"/>
  <c r="K543" i="4"/>
  <c r="E543" i="4"/>
  <c r="L543" i="4" s="1"/>
  <c r="M542" i="4"/>
  <c r="K542" i="4"/>
  <c r="E542" i="4"/>
  <c r="L542" i="4" s="1"/>
  <c r="M541" i="4"/>
  <c r="K541" i="4"/>
  <c r="E541" i="4"/>
  <c r="L541" i="4" s="1"/>
  <c r="M540" i="4"/>
  <c r="K540" i="4"/>
  <c r="E540" i="4"/>
  <c r="L540" i="4" s="1"/>
  <c r="M539" i="4"/>
  <c r="K539" i="4"/>
  <c r="E539" i="4"/>
  <c r="L539" i="4" s="1"/>
  <c r="M538" i="4"/>
  <c r="K538" i="4"/>
  <c r="E538" i="4"/>
  <c r="L538" i="4" s="1"/>
  <c r="M537" i="4"/>
  <c r="K537" i="4"/>
  <c r="E537" i="4"/>
  <c r="L537" i="4" s="1"/>
  <c r="M536" i="4"/>
  <c r="K536" i="4"/>
  <c r="E536" i="4"/>
  <c r="L536" i="4" s="1"/>
  <c r="M535" i="4"/>
  <c r="K535" i="4"/>
  <c r="E535" i="4"/>
  <c r="L535" i="4" s="1"/>
  <c r="M534" i="4"/>
  <c r="K534" i="4"/>
  <c r="E534" i="4"/>
  <c r="L534" i="4" s="1"/>
  <c r="M533" i="4"/>
  <c r="K533" i="4"/>
  <c r="E533" i="4"/>
  <c r="L533" i="4" s="1"/>
  <c r="M532" i="4"/>
  <c r="K532" i="4"/>
  <c r="E532" i="4"/>
  <c r="L532" i="4" s="1"/>
  <c r="M531" i="4"/>
  <c r="K531" i="4"/>
  <c r="E531" i="4"/>
  <c r="L531" i="4" s="1"/>
  <c r="M530" i="4"/>
  <c r="K530" i="4"/>
  <c r="E530" i="4"/>
  <c r="L530" i="4" s="1"/>
  <c r="M529" i="4"/>
  <c r="K529" i="4"/>
  <c r="E529" i="4"/>
  <c r="L529" i="4" s="1"/>
  <c r="M528" i="4"/>
  <c r="K528" i="4"/>
  <c r="E528" i="4"/>
  <c r="L528" i="4" s="1"/>
  <c r="M527" i="4"/>
  <c r="K527" i="4"/>
  <c r="E527" i="4"/>
  <c r="L527" i="4" s="1"/>
  <c r="M526" i="4"/>
  <c r="K526" i="4"/>
  <c r="E526" i="4"/>
  <c r="L526" i="4" s="1"/>
  <c r="M525" i="4"/>
  <c r="K525" i="4"/>
  <c r="E525" i="4"/>
  <c r="L525" i="4" s="1"/>
  <c r="M524" i="4"/>
  <c r="K524" i="4"/>
  <c r="E524" i="4"/>
  <c r="L524" i="4" s="1"/>
  <c r="M523" i="4"/>
  <c r="K523" i="4"/>
  <c r="E523" i="4"/>
  <c r="L523" i="4" s="1"/>
  <c r="M522" i="4"/>
  <c r="K522" i="4"/>
  <c r="E522" i="4"/>
  <c r="L522" i="4" s="1"/>
  <c r="M521" i="4"/>
  <c r="K521" i="4"/>
  <c r="E521" i="4"/>
  <c r="L521" i="4" s="1"/>
  <c r="M520" i="4"/>
  <c r="K520" i="4"/>
  <c r="E520" i="4"/>
  <c r="L520" i="4" s="1"/>
  <c r="M519" i="4"/>
  <c r="K519" i="4"/>
  <c r="E519" i="4"/>
  <c r="L519" i="4" s="1"/>
  <c r="M518" i="4"/>
  <c r="K518" i="4"/>
  <c r="E518" i="4"/>
  <c r="L518" i="4" s="1"/>
  <c r="M517" i="4"/>
  <c r="K517" i="4"/>
  <c r="E517" i="4"/>
  <c r="L517" i="4" s="1"/>
  <c r="M516" i="4"/>
  <c r="K516" i="4"/>
  <c r="E516" i="4"/>
  <c r="L516" i="4" s="1"/>
  <c r="M515" i="4"/>
  <c r="K515" i="4"/>
  <c r="E515" i="4"/>
  <c r="L515" i="4" s="1"/>
  <c r="M514" i="4"/>
  <c r="K514" i="4"/>
  <c r="E514" i="4"/>
  <c r="L514" i="4" s="1"/>
  <c r="M513" i="4"/>
  <c r="K513" i="4"/>
  <c r="E513" i="4"/>
  <c r="L513" i="4" s="1"/>
  <c r="M512" i="4"/>
  <c r="K512" i="4"/>
  <c r="E512" i="4"/>
  <c r="L512" i="4" s="1"/>
  <c r="M511" i="4"/>
  <c r="K511" i="4"/>
  <c r="E511" i="4"/>
  <c r="L511" i="4" s="1"/>
  <c r="M510" i="4"/>
  <c r="K510" i="4"/>
  <c r="E510" i="4"/>
  <c r="L510" i="4" s="1"/>
  <c r="M509" i="4"/>
  <c r="K509" i="4"/>
  <c r="E509" i="4"/>
  <c r="L509" i="4" s="1"/>
  <c r="M508" i="4"/>
  <c r="K508" i="4"/>
  <c r="E508" i="4"/>
  <c r="L508" i="4" s="1"/>
  <c r="M507" i="4"/>
  <c r="K507" i="4"/>
  <c r="E507" i="4"/>
  <c r="L507" i="4" s="1"/>
  <c r="M506" i="4"/>
  <c r="K506" i="4"/>
  <c r="E506" i="4"/>
  <c r="L506" i="4" s="1"/>
  <c r="M505" i="4"/>
  <c r="K505" i="4"/>
  <c r="E505" i="4"/>
  <c r="L505" i="4" s="1"/>
  <c r="M504" i="4"/>
  <c r="K504" i="4"/>
  <c r="E504" i="4"/>
  <c r="L504" i="4" s="1"/>
  <c r="M503" i="4"/>
  <c r="K503" i="4"/>
  <c r="E503" i="4"/>
  <c r="L503" i="4" s="1"/>
  <c r="M502" i="4"/>
  <c r="K502" i="4"/>
  <c r="E502" i="4"/>
  <c r="L502" i="4" s="1"/>
  <c r="M501" i="4"/>
  <c r="K501" i="4"/>
  <c r="E501" i="4"/>
  <c r="L501" i="4" s="1"/>
  <c r="M500" i="4"/>
  <c r="K500" i="4"/>
  <c r="E500" i="4"/>
  <c r="L500" i="4" s="1"/>
  <c r="M499" i="4"/>
  <c r="K499" i="4"/>
  <c r="E499" i="4"/>
  <c r="L499" i="4" s="1"/>
  <c r="M498" i="4"/>
  <c r="K498" i="4"/>
  <c r="E498" i="4"/>
  <c r="L498" i="4" s="1"/>
  <c r="M497" i="4"/>
  <c r="K497" i="4"/>
  <c r="E497" i="4"/>
  <c r="L497" i="4" s="1"/>
  <c r="M496" i="4"/>
  <c r="K496" i="4"/>
  <c r="E496" i="4"/>
  <c r="L496" i="4" s="1"/>
  <c r="M495" i="4"/>
  <c r="K495" i="4"/>
  <c r="E495" i="4"/>
  <c r="L495" i="4" s="1"/>
  <c r="M494" i="4"/>
  <c r="K494" i="4"/>
  <c r="E494" i="4"/>
  <c r="L494" i="4" s="1"/>
  <c r="M493" i="4"/>
  <c r="K493" i="4"/>
  <c r="E493" i="4"/>
  <c r="L493" i="4" s="1"/>
  <c r="M492" i="4"/>
  <c r="K492" i="4"/>
  <c r="E492" i="4"/>
  <c r="L492" i="4" s="1"/>
  <c r="M491" i="4"/>
  <c r="K491" i="4"/>
  <c r="E491" i="4"/>
  <c r="L491" i="4" s="1"/>
  <c r="M490" i="4"/>
  <c r="K490" i="4"/>
  <c r="E490" i="4"/>
  <c r="L490" i="4" s="1"/>
  <c r="M489" i="4"/>
  <c r="K489" i="4"/>
  <c r="E489" i="4"/>
  <c r="L489" i="4" s="1"/>
  <c r="M488" i="4"/>
  <c r="K488" i="4"/>
  <c r="E488" i="4"/>
  <c r="L488" i="4" s="1"/>
  <c r="M487" i="4"/>
  <c r="K487" i="4"/>
  <c r="E487" i="4"/>
  <c r="L487" i="4" s="1"/>
  <c r="M486" i="4"/>
  <c r="K486" i="4"/>
  <c r="E486" i="4"/>
  <c r="L486" i="4" s="1"/>
  <c r="M485" i="4"/>
  <c r="K485" i="4"/>
  <c r="E485" i="4"/>
  <c r="L485" i="4" s="1"/>
  <c r="M484" i="4"/>
  <c r="K484" i="4"/>
  <c r="E484" i="4"/>
  <c r="L484" i="4" s="1"/>
  <c r="M483" i="4"/>
  <c r="K483" i="4"/>
  <c r="E483" i="4"/>
  <c r="L483" i="4" s="1"/>
  <c r="M482" i="4"/>
  <c r="K482" i="4"/>
  <c r="E482" i="4"/>
  <c r="L482" i="4" s="1"/>
  <c r="M481" i="4"/>
  <c r="K481" i="4"/>
  <c r="E481" i="4"/>
  <c r="L481" i="4" s="1"/>
  <c r="M480" i="4"/>
  <c r="K480" i="4"/>
  <c r="E480" i="4"/>
  <c r="L480" i="4" s="1"/>
  <c r="M479" i="4"/>
  <c r="K479" i="4"/>
  <c r="E479" i="4"/>
  <c r="L479" i="4" s="1"/>
  <c r="M478" i="4"/>
  <c r="K478" i="4"/>
  <c r="E478" i="4"/>
  <c r="L478" i="4" s="1"/>
  <c r="M477" i="4"/>
  <c r="K477" i="4"/>
  <c r="E477" i="4"/>
  <c r="L477" i="4" s="1"/>
  <c r="M476" i="4"/>
  <c r="K476" i="4"/>
  <c r="E476" i="4"/>
  <c r="L476" i="4" s="1"/>
  <c r="M475" i="4"/>
  <c r="L475" i="4"/>
  <c r="K475" i="4"/>
  <c r="M474" i="4"/>
  <c r="L474" i="4"/>
  <c r="K474" i="4"/>
  <c r="M473" i="4"/>
  <c r="K473" i="4"/>
  <c r="E473" i="4"/>
  <c r="L473" i="4" s="1"/>
  <c r="M472" i="4"/>
  <c r="K472" i="4"/>
  <c r="E472" i="4"/>
  <c r="L472" i="4" s="1"/>
  <c r="M471" i="4"/>
  <c r="K471" i="4"/>
  <c r="E471" i="4"/>
  <c r="L471" i="4" s="1"/>
  <c r="M470" i="4"/>
  <c r="K470" i="4"/>
  <c r="E470" i="4"/>
  <c r="L470" i="4" s="1"/>
  <c r="M469" i="4"/>
  <c r="K469" i="4"/>
  <c r="E469" i="4"/>
  <c r="L469" i="4" s="1"/>
  <c r="M468" i="4"/>
  <c r="K468" i="4"/>
  <c r="E468" i="4"/>
  <c r="L468" i="4" s="1"/>
  <c r="M467" i="4"/>
  <c r="K467" i="4"/>
  <c r="E467" i="4"/>
  <c r="L467" i="4" s="1"/>
  <c r="M466" i="4"/>
  <c r="K466" i="4"/>
  <c r="E466" i="4"/>
  <c r="L466" i="4" s="1"/>
  <c r="M465" i="4"/>
  <c r="K465" i="4"/>
  <c r="E465" i="4"/>
  <c r="L465" i="4" s="1"/>
  <c r="M464" i="4"/>
  <c r="K464" i="4"/>
  <c r="E464" i="4"/>
  <c r="L464" i="4" s="1"/>
  <c r="M463" i="4"/>
  <c r="K463" i="4"/>
  <c r="E463" i="4"/>
  <c r="L463" i="4" s="1"/>
  <c r="M462" i="4"/>
  <c r="K462" i="4"/>
  <c r="E462" i="4"/>
  <c r="L462" i="4" s="1"/>
  <c r="M461" i="4"/>
  <c r="K461" i="4"/>
  <c r="E461" i="4"/>
  <c r="L461" i="4" s="1"/>
  <c r="M460" i="4"/>
  <c r="K460" i="4"/>
  <c r="E460" i="4"/>
  <c r="L460" i="4" s="1"/>
  <c r="M459" i="4"/>
  <c r="K459" i="4"/>
  <c r="E459" i="4"/>
  <c r="L459" i="4" s="1"/>
  <c r="M458" i="4"/>
  <c r="K458" i="4"/>
  <c r="E458" i="4"/>
  <c r="L458" i="4" s="1"/>
  <c r="M457" i="4"/>
  <c r="K457" i="4"/>
  <c r="E457" i="4"/>
  <c r="L457" i="4" s="1"/>
  <c r="M456" i="4"/>
  <c r="K456" i="4"/>
  <c r="E456" i="4"/>
  <c r="L456" i="4" s="1"/>
  <c r="M455" i="4"/>
  <c r="K455" i="4"/>
  <c r="E455" i="4"/>
  <c r="L455" i="4" s="1"/>
  <c r="M454" i="4"/>
  <c r="K454" i="4"/>
  <c r="E454" i="4"/>
  <c r="L454" i="4" s="1"/>
  <c r="M453" i="4"/>
  <c r="K453" i="4"/>
  <c r="E453" i="4"/>
  <c r="L453" i="4" s="1"/>
  <c r="M452" i="4"/>
  <c r="K452" i="4"/>
  <c r="E452" i="4"/>
  <c r="L452" i="4" s="1"/>
  <c r="M451" i="4"/>
  <c r="K451" i="4"/>
  <c r="E451" i="4"/>
  <c r="L451" i="4" s="1"/>
  <c r="M450" i="4"/>
  <c r="K450" i="4"/>
  <c r="E450" i="4"/>
  <c r="L450" i="4" s="1"/>
  <c r="M449" i="4"/>
  <c r="K449" i="4"/>
  <c r="E449" i="4"/>
  <c r="L449" i="4" s="1"/>
  <c r="M448" i="4"/>
  <c r="K448" i="4"/>
  <c r="E448" i="4"/>
  <c r="L448" i="4" s="1"/>
  <c r="M447" i="4"/>
  <c r="K447" i="4"/>
  <c r="E447" i="4"/>
  <c r="L447" i="4" s="1"/>
  <c r="M446" i="4"/>
  <c r="K446" i="4"/>
  <c r="E446" i="4"/>
  <c r="L446" i="4" s="1"/>
  <c r="M445" i="4"/>
  <c r="K445" i="4"/>
  <c r="E445" i="4"/>
  <c r="L445" i="4" s="1"/>
  <c r="M444" i="4"/>
  <c r="K444" i="4"/>
  <c r="E444" i="4"/>
  <c r="L444" i="4" s="1"/>
  <c r="M443" i="4"/>
  <c r="K443" i="4"/>
  <c r="E443" i="4"/>
  <c r="L443" i="4" s="1"/>
  <c r="M442" i="4"/>
  <c r="K442" i="4"/>
  <c r="E442" i="4"/>
  <c r="L442" i="4" s="1"/>
  <c r="M441" i="4"/>
  <c r="K441" i="4"/>
  <c r="E441" i="4"/>
  <c r="L441" i="4" s="1"/>
  <c r="M440" i="4"/>
  <c r="K440" i="4"/>
  <c r="E440" i="4"/>
  <c r="L440" i="4" s="1"/>
  <c r="M439" i="4"/>
  <c r="K439" i="4"/>
  <c r="E439" i="4"/>
  <c r="L439" i="4" s="1"/>
  <c r="M438" i="4"/>
  <c r="K438" i="4"/>
  <c r="E438" i="4"/>
  <c r="L438" i="4" s="1"/>
  <c r="M437" i="4"/>
  <c r="K437" i="4"/>
  <c r="E437" i="4"/>
  <c r="L437" i="4" s="1"/>
  <c r="M436" i="4"/>
  <c r="K436" i="4"/>
  <c r="E436" i="4"/>
  <c r="L436" i="4" s="1"/>
  <c r="M435" i="4"/>
  <c r="K435" i="4"/>
  <c r="E435" i="4"/>
  <c r="L435" i="4" s="1"/>
  <c r="M434" i="4"/>
  <c r="K434" i="4"/>
  <c r="E434" i="4"/>
  <c r="L434" i="4" s="1"/>
  <c r="M433" i="4"/>
  <c r="K433" i="4"/>
  <c r="E433" i="4"/>
  <c r="L433" i="4" s="1"/>
  <c r="M432" i="4"/>
  <c r="K432" i="4"/>
  <c r="E432" i="4"/>
  <c r="L432" i="4" s="1"/>
  <c r="M431" i="4"/>
  <c r="K431" i="4"/>
  <c r="E431" i="4"/>
  <c r="L431" i="4" s="1"/>
  <c r="M430" i="4"/>
  <c r="K430" i="4"/>
  <c r="E430" i="4"/>
  <c r="L430" i="4" s="1"/>
  <c r="M429" i="4"/>
  <c r="K429" i="4"/>
  <c r="E429" i="4"/>
  <c r="L429" i="4" s="1"/>
  <c r="M428" i="4"/>
  <c r="K428" i="4"/>
  <c r="E428" i="4"/>
  <c r="L428" i="4" s="1"/>
  <c r="M427" i="4"/>
  <c r="K427" i="4"/>
  <c r="E427" i="4"/>
  <c r="L427" i="4" s="1"/>
  <c r="M426" i="4"/>
  <c r="K426" i="4"/>
  <c r="E426" i="4"/>
  <c r="L426" i="4" s="1"/>
  <c r="M425" i="4"/>
  <c r="K425" i="4"/>
  <c r="E425" i="4"/>
  <c r="L425" i="4" s="1"/>
  <c r="M424" i="4"/>
  <c r="K424" i="4"/>
  <c r="E424" i="4"/>
  <c r="L424" i="4" s="1"/>
  <c r="M423" i="4"/>
  <c r="K423" i="4"/>
  <c r="E423" i="4"/>
  <c r="L423" i="4" s="1"/>
  <c r="M422" i="4"/>
  <c r="K422" i="4"/>
  <c r="E422" i="4"/>
  <c r="L422" i="4" s="1"/>
  <c r="M421" i="4"/>
  <c r="K421" i="4"/>
  <c r="E421" i="4"/>
  <c r="L421" i="4" s="1"/>
  <c r="M420" i="4"/>
  <c r="K420" i="4"/>
  <c r="E420" i="4"/>
  <c r="L420" i="4" s="1"/>
  <c r="M419" i="4"/>
  <c r="K419" i="4"/>
  <c r="E419" i="4"/>
  <c r="L419" i="4" s="1"/>
  <c r="M418" i="4"/>
  <c r="K418" i="4"/>
  <c r="E418" i="4"/>
  <c r="L418" i="4" s="1"/>
  <c r="M417" i="4"/>
  <c r="K417" i="4"/>
  <c r="E417" i="4"/>
  <c r="L417" i="4" s="1"/>
  <c r="M416" i="4"/>
  <c r="K416" i="4"/>
  <c r="E416" i="4"/>
  <c r="L416" i="4" s="1"/>
  <c r="M415" i="4"/>
  <c r="K415" i="4"/>
  <c r="E415" i="4"/>
  <c r="L415" i="4" s="1"/>
  <c r="M414" i="4"/>
  <c r="K414" i="4"/>
  <c r="E414" i="4"/>
  <c r="L414" i="4" s="1"/>
  <c r="M413" i="4"/>
  <c r="K413" i="4"/>
  <c r="E413" i="4"/>
  <c r="L413" i="4" s="1"/>
  <c r="M412" i="4"/>
  <c r="K412" i="4"/>
  <c r="E412" i="4"/>
  <c r="L412" i="4" s="1"/>
  <c r="M411" i="4"/>
  <c r="K411" i="4"/>
  <c r="E411" i="4"/>
  <c r="L411" i="4" s="1"/>
  <c r="M410" i="4"/>
  <c r="K410" i="4"/>
  <c r="E410" i="4"/>
  <c r="L410" i="4" s="1"/>
  <c r="M409" i="4"/>
  <c r="K409" i="4"/>
  <c r="E409" i="4"/>
  <c r="L409" i="4" s="1"/>
  <c r="M408" i="4"/>
  <c r="K408" i="4"/>
  <c r="E408" i="4"/>
  <c r="L408" i="4" s="1"/>
  <c r="M407" i="4"/>
  <c r="K407" i="4"/>
  <c r="E407" i="4"/>
  <c r="L407" i="4" s="1"/>
  <c r="M406" i="4"/>
  <c r="K406" i="4"/>
  <c r="E406" i="4"/>
  <c r="L406" i="4" s="1"/>
  <c r="M405" i="4"/>
  <c r="K405" i="4"/>
  <c r="E405" i="4"/>
  <c r="L405" i="4" s="1"/>
  <c r="M404" i="4"/>
  <c r="K404" i="4"/>
  <c r="E404" i="4"/>
  <c r="L404" i="4" s="1"/>
  <c r="M403" i="4"/>
  <c r="K403" i="4"/>
  <c r="E403" i="4"/>
  <c r="L403" i="4" s="1"/>
  <c r="M402" i="4"/>
  <c r="K402" i="4"/>
  <c r="E402" i="4"/>
  <c r="L402" i="4" s="1"/>
  <c r="M401" i="4"/>
  <c r="K401" i="4"/>
  <c r="E401" i="4"/>
  <c r="L401" i="4" s="1"/>
  <c r="M400" i="4"/>
  <c r="K400" i="4"/>
  <c r="E400" i="4"/>
  <c r="L400" i="4" s="1"/>
  <c r="M399" i="4"/>
  <c r="K399" i="4"/>
  <c r="E399" i="4"/>
  <c r="L399" i="4" s="1"/>
  <c r="M398" i="4"/>
  <c r="K398" i="4"/>
  <c r="E398" i="4"/>
  <c r="L398" i="4" s="1"/>
  <c r="M397" i="4"/>
  <c r="K397" i="4"/>
  <c r="E397" i="4"/>
  <c r="L397" i="4" s="1"/>
  <c r="M396" i="4"/>
  <c r="K396" i="4"/>
  <c r="E396" i="4"/>
  <c r="L396" i="4" s="1"/>
  <c r="M395" i="4"/>
  <c r="K395" i="4"/>
  <c r="E395" i="4"/>
  <c r="L395" i="4" s="1"/>
  <c r="M394" i="4"/>
  <c r="K394" i="4"/>
  <c r="E394" i="4"/>
  <c r="L394" i="4" s="1"/>
  <c r="M393" i="4"/>
  <c r="K393" i="4"/>
  <c r="E393" i="4"/>
  <c r="L393" i="4" s="1"/>
  <c r="M392" i="4"/>
  <c r="K392" i="4"/>
  <c r="E392" i="4"/>
  <c r="L392" i="4" s="1"/>
  <c r="M391" i="4"/>
  <c r="K391" i="4"/>
  <c r="E391" i="4"/>
  <c r="L391" i="4" s="1"/>
  <c r="M390" i="4"/>
  <c r="K390" i="4"/>
  <c r="E390" i="4"/>
  <c r="L390" i="4" s="1"/>
  <c r="M389" i="4"/>
  <c r="K389" i="4"/>
  <c r="E389" i="4"/>
  <c r="L389" i="4" s="1"/>
  <c r="M388" i="4"/>
  <c r="K388" i="4"/>
  <c r="E388" i="4"/>
  <c r="L388" i="4" s="1"/>
  <c r="M387" i="4"/>
  <c r="K387" i="4"/>
  <c r="E387" i="4"/>
  <c r="L387" i="4" s="1"/>
  <c r="M386" i="4"/>
  <c r="K386" i="4"/>
  <c r="E386" i="4"/>
  <c r="L386" i="4" s="1"/>
  <c r="M385" i="4"/>
  <c r="K385" i="4"/>
  <c r="E385" i="4"/>
  <c r="L385" i="4" s="1"/>
  <c r="M384" i="4"/>
  <c r="K384" i="4"/>
  <c r="E384" i="4"/>
  <c r="L384" i="4" s="1"/>
  <c r="M383" i="4"/>
  <c r="K383" i="4"/>
  <c r="E383" i="4"/>
  <c r="L383" i="4" s="1"/>
  <c r="M382" i="4"/>
  <c r="K382" i="4"/>
  <c r="E382" i="4"/>
  <c r="L382" i="4" s="1"/>
  <c r="M381" i="4"/>
  <c r="K381" i="4"/>
  <c r="E381" i="4"/>
  <c r="L381" i="4" s="1"/>
  <c r="M380" i="4"/>
  <c r="K380" i="4"/>
  <c r="E380" i="4"/>
  <c r="L380" i="4" s="1"/>
  <c r="M379" i="4"/>
  <c r="K379" i="4"/>
  <c r="E379" i="4"/>
  <c r="L379" i="4" s="1"/>
  <c r="M378" i="4"/>
  <c r="K378" i="4"/>
  <c r="E378" i="4"/>
  <c r="L378" i="4" s="1"/>
  <c r="M377" i="4"/>
  <c r="K377" i="4"/>
  <c r="E377" i="4"/>
  <c r="L377" i="4" s="1"/>
  <c r="M376" i="4"/>
  <c r="K376" i="4"/>
  <c r="E376" i="4"/>
  <c r="L376" i="4" s="1"/>
  <c r="M375" i="4"/>
  <c r="K375" i="4"/>
  <c r="E375" i="4"/>
  <c r="L375" i="4" s="1"/>
  <c r="M374" i="4"/>
  <c r="K374" i="4"/>
  <c r="E374" i="4"/>
  <c r="L374" i="4" s="1"/>
  <c r="M373" i="4"/>
  <c r="K373" i="4"/>
  <c r="E373" i="4"/>
  <c r="L373" i="4" s="1"/>
  <c r="M372" i="4"/>
  <c r="K372" i="4"/>
  <c r="E372" i="4"/>
  <c r="L372" i="4" s="1"/>
  <c r="M371" i="4"/>
  <c r="K371" i="4"/>
  <c r="E371" i="4"/>
  <c r="L371" i="4" s="1"/>
  <c r="M370" i="4"/>
  <c r="K370" i="4"/>
  <c r="E370" i="4"/>
  <c r="L370" i="4" s="1"/>
  <c r="M369" i="4"/>
  <c r="K369" i="4"/>
  <c r="E369" i="4"/>
  <c r="L369" i="4" s="1"/>
  <c r="M368" i="4"/>
  <c r="K368" i="4"/>
  <c r="E368" i="4"/>
  <c r="L368" i="4" s="1"/>
  <c r="M367" i="4"/>
  <c r="K367" i="4"/>
  <c r="E367" i="4"/>
  <c r="L367" i="4" s="1"/>
  <c r="M366" i="4"/>
  <c r="K366" i="4"/>
  <c r="E366" i="4"/>
  <c r="L366" i="4" s="1"/>
  <c r="M365" i="4"/>
  <c r="K365" i="4"/>
  <c r="E365" i="4"/>
  <c r="L365" i="4" s="1"/>
  <c r="M364" i="4"/>
  <c r="K364" i="4"/>
  <c r="E364" i="4"/>
  <c r="L364" i="4" s="1"/>
  <c r="M363" i="4"/>
  <c r="K363" i="4"/>
  <c r="E363" i="4"/>
  <c r="L363" i="4" s="1"/>
  <c r="M362" i="4"/>
  <c r="K362" i="4"/>
  <c r="E362" i="4"/>
  <c r="L362" i="4" s="1"/>
  <c r="M361" i="4"/>
  <c r="K361" i="4"/>
  <c r="E361" i="4"/>
  <c r="L361" i="4" s="1"/>
  <c r="M360" i="4"/>
  <c r="K360" i="4"/>
  <c r="E360" i="4"/>
  <c r="L360" i="4" s="1"/>
  <c r="M359" i="4"/>
  <c r="K359" i="4"/>
  <c r="E359" i="4"/>
  <c r="L359" i="4" s="1"/>
  <c r="M358" i="4"/>
  <c r="K358" i="4"/>
  <c r="E358" i="4"/>
  <c r="L358" i="4" s="1"/>
  <c r="M357" i="4"/>
  <c r="K357" i="4"/>
  <c r="E357" i="4"/>
  <c r="L357" i="4" s="1"/>
  <c r="M356" i="4"/>
  <c r="K356" i="4"/>
  <c r="E356" i="4"/>
  <c r="L356" i="4" s="1"/>
  <c r="M355" i="4"/>
  <c r="K355" i="4"/>
  <c r="E355" i="4"/>
  <c r="L355" i="4" s="1"/>
  <c r="M354" i="4"/>
  <c r="K354" i="4"/>
  <c r="E354" i="4"/>
  <c r="L354" i="4" s="1"/>
  <c r="M353" i="4"/>
  <c r="K353" i="4"/>
  <c r="E353" i="4"/>
  <c r="L353" i="4" s="1"/>
  <c r="M352" i="4"/>
  <c r="K352" i="4"/>
  <c r="E352" i="4"/>
  <c r="L352" i="4" s="1"/>
  <c r="M351" i="4"/>
  <c r="K351" i="4"/>
  <c r="E351" i="4"/>
  <c r="L351" i="4" s="1"/>
  <c r="M350" i="4"/>
  <c r="K350" i="4"/>
  <c r="E350" i="4"/>
  <c r="L350" i="4" s="1"/>
  <c r="M349" i="4"/>
  <c r="K349" i="4"/>
  <c r="E349" i="4"/>
  <c r="L349" i="4" s="1"/>
  <c r="M348" i="4"/>
  <c r="K348" i="4"/>
  <c r="E348" i="4"/>
  <c r="L348" i="4" s="1"/>
  <c r="M347" i="4"/>
  <c r="K347" i="4"/>
  <c r="E347" i="4"/>
  <c r="L347" i="4" s="1"/>
  <c r="M346" i="4"/>
  <c r="K346" i="4"/>
  <c r="E346" i="4"/>
  <c r="L346" i="4" s="1"/>
  <c r="K345" i="4"/>
  <c r="E345" i="4"/>
  <c r="L345" i="4" s="1"/>
  <c r="K343" i="4"/>
  <c r="E343" i="4"/>
  <c r="K342" i="4"/>
  <c r="E342" i="4"/>
  <c r="K341" i="4"/>
  <c r="E341" i="4"/>
  <c r="K340" i="4"/>
  <c r="E340" i="4"/>
  <c r="K339" i="4"/>
  <c r="E339" i="4"/>
  <c r="K338" i="4"/>
  <c r="E338" i="4"/>
  <c r="K337" i="4"/>
  <c r="E337" i="4"/>
  <c r="K336" i="4"/>
  <c r="K335" i="4"/>
  <c r="K334" i="4"/>
  <c r="E334" i="4"/>
  <c r="K333" i="4"/>
  <c r="E333" i="4"/>
  <c r="K332" i="4"/>
  <c r="E332" i="4"/>
  <c r="K331" i="4"/>
  <c r="E331" i="4"/>
  <c r="K330" i="4"/>
  <c r="E330" i="4"/>
  <c r="K329" i="4"/>
  <c r="K328" i="4"/>
  <c r="E328" i="4"/>
  <c r="K327" i="4"/>
  <c r="E327" i="4"/>
  <c r="K326" i="4"/>
  <c r="E326" i="4"/>
  <c r="K325" i="4"/>
  <c r="E325" i="4"/>
  <c r="K324" i="4"/>
  <c r="E324" i="4"/>
  <c r="K323" i="4"/>
  <c r="E323" i="4"/>
  <c r="K322" i="4"/>
  <c r="E322" i="4"/>
  <c r="K321" i="4"/>
  <c r="E321" i="4"/>
  <c r="K320" i="4"/>
  <c r="E320" i="4"/>
  <c r="K319" i="4"/>
  <c r="E319" i="4"/>
  <c r="K318" i="4"/>
  <c r="E318" i="4"/>
  <c r="K317" i="4"/>
  <c r="E317" i="4"/>
  <c r="K316" i="4"/>
  <c r="E316" i="4"/>
  <c r="K315" i="4"/>
  <c r="E315" i="4"/>
  <c r="K314" i="4"/>
  <c r="E314" i="4"/>
  <c r="K313" i="4"/>
  <c r="E313" i="4"/>
  <c r="K312" i="4"/>
  <c r="E312" i="4"/>
  <c r="K311" i="4"/>
  <c r="E311" i="4"/>
  <c r="K310" i="4"/>
  <c r="E310" i="4"/>
  <c r="K309" i="4"/>
  <c r="E309" i="4"/>
  <c r="K308" i="4"/>
  <c r="E308" i="4"/>
  <c r="K307" i="4"/>
  <c r="E307" i="4"/>
  <c r="K306" i="4"/>
  <c r="E306" i="4"/>
  <c r="K305" i="4"/>
  <c r="E305" i="4"/>
  <c r="K304" i="4"/>
  <c r="E304" i="4"/>
  <c r="K303" i="4"/>
  <c r="E303" i="4"/>
  <c r="K302" i="4"/>
  <c r="E302" i="4"/>
  <c r="K301" i="4"/>
  <c r="E301" i="4"/>
  <c r="K300" i="4"/>
  <c r="E300" i="4"/>
  <c r="K299" i="4"/>
  <c r="E299" i="4"/>
  <c r="K298" i="4"/>
  <c r="E298" i="4"/>
  <c r="K297" i="4"/>
  <c r="E297" i="4"/>
  <c r="K296" i="4"/>
  <c r="E296" i="4"/>
  <c r="K295" i="4"/>
  <c r="E295" i="4"/>
  <c r="K294" i="4"/>
  <c r="E294" i="4"/>
  <c r="K293" i="4"/>
  <c r="E293" i="4"/>
  <c r="K292" i="4"/>
  <c r="E292" i="4"/>
  <c r="K291" i="4"/>
  <c r="E291" i="4"/>
  <c r="K290" i="4"/>
  <c r="E290" i="4"/>
  <c r="K289" i="4"/>
  <c r="E289" i="4"/>
  <c r="K288" i="4"/>
  <c r="E288" i="4"/>
  <c r="K287" i="4"/>
  <c r="E287" i="4"/>
  <c r="K286" i="4"/>
  <c r="E286" i="4"/>
  <c r="K285" i="4"/>
  <c r="E285" i="4"/>
  <c r="K284" i="4"/>
  <c r="E284" i="4"/>
  <c r="K283" i="4"/>
  <c r="E283" i="4"/>
  <c r="K282" i="4"/>
  <c r="E282" i="4"/>
  <c r="K281" i="4"/>
  <c r="E281" i="4"/>
  <c r="K280" i="4"/>
  <c r="E280" i="4"/>
  <c r="K279" i="4"/>
  <c r="E279" i="4"/>
  <c r="K278" i="4"/>
  <c r="E278" i="4"/>
  <c r="K277" i="4"/>
  <c r="E277" i="4"/>
  <c r="K276" i="4"/>
  <c r="E276" i="4"/>
  <c r="K275" i="4"/>
  <c r="E275" i="4"/>
  <c r="K274" i="4"/>
  <c r="E274" i="4"/>
  <c r="K273" i="4"/>
  <c r="E273" i="4"/>
  <c r="K272" i="4"/>
  <c r="E272" i="4"/>
  <c r="K271" i="4"/>
  <c r="E271" i="4"/>
  <c r="K270" i="4"/>
  <c r="E270" i="4"/>
  <c r="K269" i="4"/>
  <c r="E269" i="4"/>
  <c r="K268" i="4"/>
  <c r="E268" i="4"/>
  <c r="K267" i="4"/>
  <c r="E267" i="4"/>
  <c r="K266" i="4"/>
  <c r="E266" i="4"/>
  <c r="K265" i="4"/>
  <c r="E265" i="4"/>
  <c r="K264" i="4"/>
  <c r="E264" i="4"/>
  <c r="K263" i="4"/>
  <c r="E263" i="4"/>
  <c r="K262" i="4"/>
  <c r="E262" i="4"/>
  <c r="K261" i="4"/>
  <c r="E261" i="4"/>
  <c r="K260" i="4"/>
  <c r="E260" i="4"/>
  <c r="K259" i="4"/>
  <c r="E259" i="4"/>
  <c r="K258" i="4"/>
  <c r="E258" i="4"/>
  <c r="K257" i="4"/>
  <c r="E257" i="4"/>
  <c r="K256" i="4"/>
  <c r="E256" i="4"/>
  <c r="K255" i="4"/>
  <c r="E255" i="4"/>
  <c r="K254" i="4"/>
  <c r="E254" i="4"/>
  <c r="K253" i="4"/>
  <c r="E253" i="4"/>
  <c r="K252" i="4"/>
  <c r="E252" i="4"/>
  <c r="K251" i="4"/>
  <c r="E251" i="4"/>
  <c r="K250" i="4"/>
  <c r="E250" i="4"/>
  <c r="K249" i="4"/>
  <c r="E249" i="4"/>
  <c r="K248" i="4"/>
  <c r="E248" i="4"/>
  <c r="K247" i="4"/>
  <c r="E247" i="4"/>
  <c r="K246" i="4"/>
  <c r="E246" i="4"/>
  <c r="K245" i="4"/>
  <c r="E245" i="4"/>
  <c r="K244" i="4"/>
  <c r="E244" i="4"/>
  <c r="K243" i="4"/>
  <c r="E243" i="4"/>
  <c r="K242" i="4"/>
  <c r="E242" i="4"/>
  <c r="K241" i="4"/>
  <c r="E241" i="4"/>
  <c r="K240" i="4"/>
  <c r="E240" i="4"/>
  <c r="K239" i="4"/>
  <c r="E239" i="4"/>
  <c r="K238" i="4"/>
  <c r="E238" i="4"/>
  <c r="K237" i="4"/>
  <c r="E237" i="4"/>
  <c r="K236" i="4"/>
  <c r="E236" i="4"/>
  <c r="K235" i="4"/>
  <c r="E235" i="4"/>
  <c r="K234" i="4"/>
  <c r="E234" i="4"/>
  <c r="K233" i="4"/>
  <c r="E233" i="4"/>
  <c r="K232" i="4"/>
  <c r="E232" i="4"/>
  <c r="K231" i="4"/>
  <c r="E231" i="4"/>
  <c r="K230" i="4"/>
  <c r="E230" i="4"/>
  <c r="K229" i="4"/>
  <c r="E229" i="4"/>
  <c r="K228" i="4"/>
  <c r="E228" i="4"/>
  <c r="K227" i="4"/>
  <c r="E227" i="4"/>
  <c r="K226" i="4"/>
  <c r="E226" i="4"/>
  <c r="K225" i="4"/>
  <c r="E225" i="4"/>
  <c r="K224" i="4"/>
  <c r="E224" i="4"/>
  <c r="K223" i="4"/>
  <c r="E223" i="4"/>
  <c r="K222" i="4"/>
  <c r="E222" i="4"/>
  <c r="K221" i="4"/>
  <c r="E221" i="4"/>
  <c r="K220" i="4"/>
  <c r="E220" i="4"/>
  <c r="K219" i="4"/>
  <c r="E219" i="4"/>
  <c r="K218" i="4"/>
  <c r="E218" i="4"/>
  <c r="K217" i="4"/>
  <c r="E217" i="4"/>
  <c r="K216" i="4"/>
  <c r="E216" i="4"/>
  <c r="K215" i="4"/>
  <c r="E215" i="4"/>
  <c r="K214" i="4"/>
  <c r="E214" i="4"/>
  <c r="K213" i="4"/>
  <c r="E213" i="4"/>
  <c r="K212" i="4"/>
  <c r="E212" i="4"/>
  <c r="K211" i="4"/>
  <c r="E211" i="4"/>
  <c r="K210" i="4"/>
  <c r="E210" i="4"/>
  <c r="K209" i="4"/>
  <c r="E209" i="4"/>
  <c r="K208" i="4"/>
  <c r="E208" i="4"/>
  <c r="K207" i="4"/>
  <c r="E207" i="4"/>
  <c r="K206" i="4"/>
  <c r="E206" i="4"/>
  <c r="K205" i="4"/>
  <c r="E205" i="4"/>
  <c r="K204" i="4"/>
  <c r="E204" i="4"/>
  <c r="K203" i="4"/>
  <c r="E203" i="4"/>
  <c r="K202" i="4"/>
  <c r="E202" i="4"/>
  <c r="K201" i="4"/>
  <c r="E201" i="4"/>
  <c r="K200" i="4"/>
  <c r="E200" i="4"/>
  <c r="K199" i="4"/>
  <c r="E199" i="4"/>
  <c r="K198" i="4"/>
  <c r="E198" i="4"/>
  <c r="K197" i="4"/>
  <c r="E197" i="4"/>
  <c r="K196" i="4"/>
  <c r="E196" i="4"/>
  <c r="K195" i="4"/>
  <c r="E195" i="4"/>
  <c r="K194" i="4"/>
  <c r="E194" i="4"/>
  <c r="K193" i="4"/>
  <c r="E193" i="4"/>
  <c r="K192" i="4"/>
  <c r="E192" i="4"/>
  <c r="K191" i="4"/>
  <c r="E191" i="4"/>
  <c r="K190" i="4"/>
  <c r="E190" i="4"/>
  <c r="K189" i="4"/>
  <c r="E189" i="4"/>
  <c r="K188" i="4"/>
  <c r="E188" i="4"/>
  <c r="K187" i="4"/>
  <c r="E187" i="4"/>
  <c r="K186" i="4"/>
  <c r="E186" i="4"/>
  <c r="K185" i="4"/>
  <c r="E185" i="4"/>
  <c r="K184" i="4"/>
  <c r="E184" i="4"/>
  <c r="K183" i="4"/>
  <c r="E183" i="4"/>
  <c r="K182" i="4"/>
  <c r="E182" i="4"/>
  <c r="K181" i="4"/>
  <c r="E181" i="4"/>
  <c r="K180" i="4"/>
  <c r="E180" i="4"/>
  <c r="K179" i="4"/>
  <c r="E179" i="4"/>
  <c r="K178" i="4"/>
  <c r="E178" i="4"/>
  <c r="K177" i="4"/>
  <c r="E177" i="4"/>
  <c r="K176" i="4"/>
  <c r="E176" i="4"/>
  <c r="K175" i="4"/>
  <c r="E175" i="4"/>
  <c r="K174" i="4"/>
  <c r="E174" i="4"/>
  <c r="K173" i="4"/>
  <c r="E173" i="4"/>
  <c r="K172" i="4"/>
  <c r="E172" i="4"/>
  <c r="K171" i="4"/>
  <c r="E171" i="4"/>
  <c r="K170" i="4"/>
  <c r="E170" i="4"/>
  <c r="K169" i="4"/>
  <c r="E169" i="4"/>
  <c r="K168" i="4"/>
  <c r="E168" i="4"/>
  <c r="K167" i="4"/>
  <c r="E167" i="4"/>
  <c r="K166" i="4"/>
  <c r="E166" i="4"/>
  <c r="K165" i="4"/>
  <c r="E165" i="4"/>
  <c r="K164" i="4"/>
  <c r="E164" i="4"/>
  <c r="K163" i="4"/>
  <c r="E163" i="4"/>
  <c r="K162" i="4"/>
  <c r="E162" i="4"/>
  <c r="K161" i="4"/>
  <c r="E161" i="4"/>
  <c r="K160" i="4"/>
  <c r="E160" i="4"/>
  <c r="K159" i="4"/>
  <c r="E159" i="4"/>
  <c r="K158" i="4"/>
  <c r="E158" i="4"/>
  <c r="K157" i="4"/>
  <c r="E157" i="4"/>
  <c r="K156" i="4"/>
  <c r="E156" i="4"/>
  <c r="K155" i="4"/>
  <c r="E155" i="4"/>
  <c r="K154" i="4"/>
  <c r="E154" i="4"/>
  <c r="K153" i="4"/>
  <c r="E153" i="4"/>
  <c r="K152" i="4"/>
  <c r="E152" i="4"/>
  <c r="K151" i="4"/>
  <c r="E151" i="4"/>
  <c r="K150" i="4"/>
  <c r="E150" i="4"/>
  <c r="K149" i="4"/>
  <c r="E149" i="4"/>
  <c r="K148" i="4"/>
  <c r="E148" i="4"/>
  <c r="K147" i="4"/>
  <c r="E147" i="4"/>
  <c r="K146" i="4"/>
  <c r="E146" i="4"/>
  <c r="K145" i="4"/>
  <c r="E145" i="4"/>
  <c r="K144" i="4"/>
  <c r="E144" i="4"/>
  <c r="K143" i="4"/>
  <c r="E143" i="4"/>
  <c r="K142" i="4"/>
  <c r="E142" i="4"/>
  <c r="K141" i="4"/>
  <c r="E141" i="4"/>
  <c r="K140" i="4"/>
  <c r="E140" i="4"/>
  <c r="K139" i="4"/>
  <c r="E139" i="4"/>
  <c r="K138" i="4"/>
  <c r="E138" i="4"/>
  <c r="K137" i="4"/>
  <c r="E137" i="4"/>
  <c r="K136" i="4"/>
  <c r="E136" i="4"/>
  <c r="K135" i="4"/>
  <c r="E135" i="4"/>
  <c r="K134" i="4"/>
  <c r="E134" i="4"/>
  <c r="K133" i="4"/>
  <c r="E133" i="4"/>
  <c r="K132" i="4"/>
  <c r="E132" i="4"/>
  <c r="K131" i="4"/>
  <c r="E131" i="4"/>
  <c r="K130" i="4"/>
  <c r="E130" i="4"/>
  <c r="K129" i="4"/>
  <c r="E129" i="4"/>
  <c r="K128" i="4"/>
  <c r="E128" i="4"/>
  <c r="K127" i="4"/>
  <c r="E127" i="4"/>
  <c r="K126" i="4"/>
  <c r="E126" i="4"/>
  <c r="K125" i="4"/>
  <c r="E125" i="4"/>
  <c r="K124" i="4"/>
  <c r="E124" i="4"/>
  <c r="K123" i="4"/>
  <c r="E123" i="4"/>
  <c r="K122" i="4"/>
  <c r="E122" i="4"/>
  <c r="K121" i="4"/>
  <c r="E121" i="4"/>
  <c r="K120" i="4"/>
  <c r="E120" i="4"/>
  <c r="K119" i="4"/>
  <c r="E119" i="4"/>
  <c r="K118" i="4"/>
  <c r="E118" i="4"/>
  <c r="K117" i="4"/>
  <c r="E117" i="4"/>
  <c r="K116" i="4"/>
  <c r="E116" i="4"/>
  <c r="K115" i="4"/>
  <c r="E115" i="4"/>
  <c r="K114" i="4"/>
  <c r="E114" i="4"/>
  <c r="K113" i="4"/>
  <c r="E113" i="4"/>
  <c r="K112" i="4"/>
  <c r="E112" i="4"/>
  <c r="K111" i="4"/>
  <c r="E111" i="4"/>
  <c r="K110" i="4"/>
  <c r="E110" i="4"/>
  <c r="K109" i="4"/>
  <c r="E109" i="4"/>
  <c r="K108" i="4"/>
  <c r="E108" i="4"/>
  <c r="K107" i="4"/>
  <c r="E107" i="4"/>
  <c r="K106" i="4"/>
  <c r="E106" i="4"/>
  <c r="K105" i="4"/>
  <c r="E105" i="4"/>
  <c r="K104" i="4"/>
  <c r="E104" i="4"/>
  <c r="K103" i="4"/>
  <c r="E103" i="4"/>
  <c r="K102" i="4"/>
  <c r="E102" i="4"/>
  <c r="K101" i="4"/>
  <c r="E101" i="4"/>
  <c r="K100" i="4"/>
  <c r="E100" i="4"/>
  <c r="K99" i="4"/>
  <c r="E99" i="4"/>
  <c r="K98" i="4"/>
  <c r="E98" i="4"/>
  <c r="K97" i="4"/>
  <c r="E97" i="4"/>
  <c r="K96" i="4"/>
  <c r="E96" i="4"/>
  <c r="K95" i="4"/>
  <c r="E95" i="4"/>
  <c r="K94" i="4"/>
  <c r="E94" i="4"/>
  <c r="K93" i="4"/>
  <c r="E93" i="4"/>
  <c r="K92" i="4"/>
  <c r="E92" i="4"/>
  <c r="K91" i="4"/>
  <c r="E91" i="4"/>
  <c r="K90" i="4"/>
  <c r="E90" i="4"/>
  <c r="K89" i="4"/>
  <c r="E89" i="4"/>
  <c r="K88" i="4"/>
  <c r="E88" i="4"/>
  <c r="K87" i="4"/>
  <c r="E87" i="4"/>
  <c r="K86" i="4"/>
  <c r="E86" i="4"/>
  <c r="K85" i="4"/>
  <c r="E85" i="4"/>
  <c r="K84" i="4"/>
  <c r="E84" i="4"/>
  <c r="K83" i="4"/>
  <c r="E83" i="4"/>
  <c r="K82" i="4"/>
  <c r="E82" i="4"/>
  <c r="K81" i="4"/>
  <c r="E81" i="4"/>
  <c r="K80" i="4"/>
  <c r="E80" i="4"/>
  <c r="K79" i="4"/>
  <c r="E79" i="4"/>
  <c r="K78" i="4"/>
  <c r="E78" i="4"/>
  <c r="K77" i="4"/>
  <c r="E77" i="4"/>
  <c r="K76" i="4"/>
  <c r="E76" i="4"/>
  <c r="K75" i="4"/>
  <c r="E75" i="4"/>
  <c r="K74" i="4"/>
  <c r="E74" i="4"/>
  <c r="K73" i="4"/>
  <c r="E73" i="4"/>
  <c r="K72" i="4"/>
  <c r="E72" i="4"/>
  <c r="K71" i="4"/>
  <c r="E71" i="4"/>
  <c r="K70" i="4"/>
  <c r="E70" i="4"/>
  <c r="K69" i="4"/>
  <c r="E69" i="4"/>
  <c r="K68" i="4"/>
  <c r="E68" i="4"/>
  <c r="K67" i="4"/>
  <c r="E67" i="4"/>
  <c r="K66" i="4"/>
  <c r="E66" i="4"/>
  <c r="K65" i="4"/>
  <c r="E65" i="4"/>
  <c r="K64" i="4"/>
  <c r="E64" i="4"/>
  <c r="K63" i="4"/>
  <c r="E63" i="4"/>
  <c r="K62" i="4"/>
  <c r="E62" i="4"/>
  <c r="K61" i="4"/>
  <c r="E61" i="4"/>
  <c r="K60" i="4"/>
  <c r="E60" i="4"/>
  <c r="K59" i="4"/>
  <c r="E59" i="4"/>
  <c r="K58" i="4"/>
  <c r="E58" i="4"/>
  <c r="K57" i="4"/>
  <c r="E57" i="4"/>
  <c r="K56" i="4"/>
  <c r="E56" i="4"/>
  <c r="K55" i="4"/>
  <c r="E55" i="4"/>
  <c r="K54" i="4"/>
  <c r="E54" i="4"/>
  <c r="K53" i="4"/>
  <c r="E53" i="4"/>
  <c r="K52" i="4"/>
  <c r="E52" i="4"/>
  <c r="K51" i="4"/>
  <c r="E51" i="4"/>
  <c r="K50" i="4"/>
  <c r="E50" i="4"/>
  <c r="K49" i="4"/>
  <c r="E49" i="4"/>
  <c r="K48" i="4"/>
  <c r="E48" i="4"/>
  <c r="K47" i="4"/>
  <c r="E47" i="4"/>
  <c r="K46" i="4"/>
  <c r="E46" i="4"/>
  <c r="K45" i="4"/>
  <c r="E45" i="4"/>
  <c r="K44" i="4"/>
  <c r="E44" i="4"/>
  <c r="K43" i="4"/>
  <c r="E43" i="4"/>
  <c r="K42" i="4"/>
  <c r="E42" i="4"/>
  <c r="K41" i="4"/>
  <c r="E41" i="4"/>
  <c r="K40" i="4"/>
  <c r="E40" i="4"/>
  <c r="K39" i="4"/>
  <c r="E39" i="4"/>
  <c r="K38" i="4"/>
  <c r="E38" i="4"/>
  <c r="K37" i="4"/>
  <c r="E37" i="4"/>
  <c r="K36" i="4"/>
  <c r="E36" i="4"/>
  <c r="K35" i="4"/>
  <c r="E35" i="4"/>
  <c r="K34" i="4"/>
  <c r="E34" i="4"/>
  <c r="K33" i="4"/>
  <c r="E33" i="4"/>
  <c r="K32" i="4"/>
  <c r="E32" i="4"/>
  <c r="K31" i="4"/>
  <c r="E31" i="4"/>
  <c r="K30" i="4"/>
  <c r="E30" i="4"/>
  <c r="K29" i="4"/>
  <c r="E29" i="4"/>
  <c r="K28" i="4"/>
  <c r="E28" i="4"/>
  <c r="K27" i="4"/>
  <c r="E27" i="4"/>
  <c r="K26" i="4"/>
  <c r="E26" i="4"/>
  <c r="K25" i="4"/>
  <c r="E25" i="4"/>
  <c r="K24" i="4"/>
  <c r="E24" i="4"/>
  <c r="K23" i="4"/>
  <c r="E23" i="4"/>
  <c r="K22" i="4"/>
  <c r="E22" i="4"/>
  <c r="K21" i="4"/>
  <c r="E21" i="4"/>
  <c r="K20" i="4"/>
  <c r="E20" i="4"/>
  <c r="K19" i="4"/>
  <c r="E19" i="4"/>
  <c r="K18" i="4"/>
  <c r="E18" i="4"/>
  <c r="K17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O29" i="3"/>
  <c r="N29" i="3"/>
  <c r="M29" i="3"/>
  <c r="L29" i="3"/>
  <c r="K29" i="3"/>
  <c r="J29" i="3"/>
  <c r="I29" i="3"/>
  <c r="H29" i="3"/>
  <c r="G29" i="3"/>
  <c r="F29" i="3"/>
  <c r="E29" i="3"/>
  <c r="D29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 s="1"/>
  <c r="C9" i="3"/>
  <c r="O81" i="2"/>
  <c r="N81" i="2"/>
  <c r="M81" i="2"/>
  <c r="L81" i="2"/>
  <c r="K81" i="2"/>
  <c r="J81" i="2"/>
  <c r="I81" i="2"/>
  <c r="H81" i="2"/>
  <c r="G81" i="2"/>
  <c r="F81" i="2"/>
  <c r="E81" i="2"/>
  <c r="D81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 s="1"/>
  <c r="C61" i="2"/>
  <c r="O31" i="2"/>
  <c r="N31" i="2"/>
  <c r="M31" i="2"/>
  <c r="L31" i="2"/>
  <c r="K31" i="2"/>
  <c r="J31" i="2"/>
  <c r="I31" i="2"/>
  <c r="H31" i="2"/>
  <c r="G31" i="2"/>
  <c r="F31" i="2"/>
  <c r="E31" i="2"/>
  <c r="D31" i="2"/>
  <c r="O20" i="2"/>
  <c r="N20" i="2"/>
  <c r="M20" i="2"/>
  <c r="L20" i="2"/>
  <c r="K20" i="2"/>
  <c r="J20" i="2"/>
  <c r="I20" i="2"/>
  <c r="C20" i="2" s="1"/>
  <c r="H20" i="2"/>
  <c r="G20" i="2"/>
  <c r="F20" i="2"/>
  <c r="E20" i="2"/>
  <c r="D20" i="2"/>
  <c r="C9" i="2"/>
  <c r="K100" i="1"/>
  <c r="J100" i="1"/>
  <c r="J95" i="1" s="1"/>
  <c r="K95" i="1" s="1"/>
  <c r="K99" i="1"/>
  <c r="J99" i="1"/>
  <c r="E869" i="4" l="1"/>
  <c r="E871" i="4" s="1"/>
  <c r="D21" i="2"/>
  <c r="I5" i="2"/>
  <c r="H17" i="2"/>
  <c r="I9" i="3"/>
  <c r="O28" i="2"/>
  <c r="H14" i="2"/>
  <c r="H42" i="2" s="1"/>
  <c r="G28" i="2"/>
  <c r="K26" i="2"/>
  <c r="K48" i="2" s="1"/>
  <c r="K28" i="2"/>
  <c r="E9" i="2"/>
  <c r="H80" i="2"/>
  <c r="J28" i="2"/>
  <c r="O18" i="2"/>
  <c r="O29" i="2"/>
  <c r="O9" i="2"/>
  <c r="L19" i="2"/>
  <c r="L27" i="2"/>
  <c r="K29" i="2"/>
  <c r="E15" i="2"/>
  <c r="H28" i="2"/>
  <c r="F21" i="2"/>
  <c r="K18" i="2"/>
  <c r="K8" i="2" s="1"/>
  <c r="G32" i="2"/>
  <c r="M18" i="2"/>
  <c r="M8" i="2" s="1"/>
  <c r="I28" i="2"/>
  <c r="F14" i="3"/>
  <c r="F43" i="2" s="1"/>
  <c r="D19" i="2"/>
  <c r="N15" i="2"/>
  <c r="D27" i="3"/>
  <c r="L4" i="2"/>
  <c r="L36" i="2" s="1"/>
  <c r="K16" i="2"/>
  <c r="L57" i="2"/>
  <c r="E18" i="2"/>
  <c r="E8" i="2" s="1"/>
  <c r="M21" i="2"/>
  <c r="M70" i="2"/>
  <c r="M60" i="2" s="1"/>
  <c r="I14" i="2"/>
  <c r="I42" i="2" s="1"/>
  <c r="M27" i="2"/>
  <c r="O5" i="2"/>
  <c r="K9" i="2"/>
  <c r="N17" i="2"/>
  <c r="H19" i="2"/>
  <c r="I21" i="2"/>
  <c r="J4" i="2"/>
  <c r="J36" i="2" s="1"/>
  <c r="L9" i="2"/>
  <c r="O14" i="2"/>
  <c r="O42" i="2" s="1"/>
  <c r="L18" i="2"/>
  <c r="L8" i="2" s="1"/>
  <c r="I19" i="2"/>
  <c r="K21" i="2"/>
  <c r="I26" i="2"/>
  <c r="I48" i="2" s="1"/>
  <c r="G27" i="2"/>
  <c r="M29" i="2"/>
  <c r="G69" i="2"/>
  <c r="O78" i="2"/>
  <c r="E5" i="3"/>
  <c r="F15" i="2"/>
  <c r="I17" i="2"/>
  <c r="N21" i="2"/>
  <c r="F5" i="2"/>
  <c r="M14" i="2"/>
  <c r="M42" i="2" s="1"/>
  <c r="E17" i="2"/>
  <c r="H26" i="2"/>
  <c r="H48" i="2" s="1"/>
  <c r="G5" i="2"/>
  <c r="E14" i="2"/>
  <c r="E42" i="2" s="1"/>
  <c r="L15" i="2"/>
  <c r="I16" i="2"/>
  <c r="I6" i="2" s="1"/>
  <c r="F17" i="2"/>
  <c r="O17" i="2"/>
  <c r="K4" i="2"/>
  <c r="K36" i="2" s="1"/>
  <c r="H5" i="2"/>
  <c r="D9" i="2"/>
  <c r="M9" i="2"/>
  <c r="G14" i="2"/>
  <c r="G42" i="2" s="1"/>
  <c r="D15" i="2"/>
  <c r="M15" i="2"/>
  <c r="J16" i="2"/>
  <c r="G17" i="2"/>
  <c r="D18" i="2"/>
  <c r="K19" i="2"/>
  <c r="L21" i="2"/>
  <c r="J26" i="2"/>
  <c r="J48" i="2" s="1"/>
  <c r="K27" i="2"/>
  <c r="N29" i="2"/>
  <c r="I56" i="2"/>
  <c r="D70" i="2"/>
  <c r="L79" i="2"/>
  <c r="F32" i="2"/>
  <c r="F10" i="2" s="1"/>
  <c r="L16" i="2"/>
  <c r="M19" i="2"/>
  <c r="G30" i="2"/>
  <c r="K5" i="2"/>
  <c r="J14" i="2"/>
  <c r="J42" i="2" s="1"/>
  <c r="M16" i="2"/>
  <c r="H18" i="2"/>
  <c r="H8" i="2" s="1"/>
  <c r="N27" i="2"/>
  <c r="I30" i="2"/>
  <c r="F26" i="3"/>
  <c r="H32" i="2"/>
  <c r="H30" i="2"/>
  <c r="L29" i="2"/>
  <c r="D29" i="2"/>
  <c r="E32" i="2"/>
  <c r="I29" i="2"/>
  <c r="E28" i="2"/>
  <c r="M26" i="2"/>
  <c r="M48" i="2" s="1"/>
  <c r="M30" i="2"/>
  <c r="E30" i="2"/>
  <c r="M28" i="2"/>
  <c r="I27" i="2"/>
  <c r="E26" i="2"/>
  <c r="E48" i="2" s="1"/>
  <c r="N32" i="2"/>
  <c r="D32" i="2"/>
  <c r="D10" i="2" s="1"/>
  <c r="L30" i="2"/>
  <c r="D30" i="2"/>
  <c r="H29" i="2"/>
  <c r="H7" i="2" s="1"/>
  <c r="L28" i="2"/>
  <c r="D28" i="2"/>
  <c r="H27" i="2"/>
  <c r="L32" i="2"/>
  <c r="M4" i="2"/>
  <c r="M36" i="2" s="1"/>
  <c r="G9" i="2"/>
  <c r="G18" i="2"/>
  <c r="G8" i="2" s="1"/>
  <c r="L26" i="2"/>
  <c r="L48" i="2" s="1"/>
  <c r="N4" i="2"/>
  <c r="N36" i="2" s="1"/>
  <c r="D16" i="2"/>
  <c r="E19" i="2"/>
  <c r="O21" i="2"/>
  <c r="O15" i="3"/>
  <c r="F4" i="2"/>
  <c r="F36" i="2" s="1"/>
  <c r="O4" i="2"/>
  <c r="O36" i="2" s="1"/>
  <c r="L5" i="2"/>
  <c r="I9" i="2"/>
  <c r="K14" i="2"/>
  <c r="K42" i="2" s="1"/>
  <c r="H15" i="2"/>
  <c r="E16" i="2"/>
  <c r="O16" i="2"/>
  <c r="O6" i="2" s="1"/>
  <c r="L17" i="2"/>
  <c r="I18" i="2"/>
  <c r="I8" i="2" s="1"/>
  <c r="F19" i="2"/>
  <c r="O19" i="2"/>
  <c r="G21" i="2"/>
  <c r="D26" i="2"/>
  <c r="D48" i="2" s="1"/>
  <c r="D27" i="2"/>
  <c r="O27" i="2"/>
  <c r="F29" i="2"/>
  <c r="J30" i="2"/>
  <c r="J32" i="2"/>
  <c r="K66" i="2"/>
  <c r="L16" i="3"/>
  <c r="L6" i="3" s="1"/>
  <c r="D4" i="2"/>
  <c r="D36" i="2" s="1"/>
  <c r="O15" i="2"/>
  <c r="E21" i="2"/>
  <c r="E10" i="2" s="1"/>
  <c r="E4" i="2"/>
  <c r="E36" i="2" s="1"/>
  <c r="H9" i="2"/>
  <c r="G15" i="2"/>
  <c r="K17" i="2"/>
  <c r="N19" i="2"/>
  <c r="O26" i="2"/>
  <c r="O48" i="2" s="1"/>
  <c r="E29" i="2"/>
  <c r="K28" i="3"/>
  <c r="N26" i="3"/>
  <c r="N19" i="3"/>
  <c r="J16" i="3"/>
  <c r="J6" i="3" s="1"/>
  <c r="F9" i="3"/>
  <c r="I79" i="2"/>
  <c r="N69" i="2"/>
  <c r="M66" i="2"/>
  <c r="N57" i="2"/>
  <c r="H25" i="3"/>
  <c r="H49" i="2" s="1"/>
  <c r="H51" i="2" s="1"/>
  <c r="H52" i="2" s="1"/>
  <c r="D19" i="3"/>
  <c r="L15" i="3"/>
  <c r="M78" i="2"/>
  <c r="E69" i="2"/>
  <c r="E66" i="2"/>
  <c r="F57" i="2"/>
  <c r="F25" i="3"/>
  <c r="F49" i="2" s="1"/>
  <c r="D15" i="3"/>
  <c r="F78" i="2"/>
  <c r="K68" i="2"/>
  <c r="K58" i="2" s="1"/>
  <c r="L28" i="3"/>
  <c r="H18" i="3"/>
  <c r="H8" i="3" s="1"/>
  <c r="O5" i="3"/>
  <c r="J71" i="2"/>
  <c r="J61" i="2"/>
  <c r="D57" i="2"/>
  <c r="I28" i="3"/>
  <c r="E18" i="3"/>
  <c r="E8" i="3" s="1"/>
  <c r="N14" i="3"/>
  <c r="N43" i="2" s="1"/>
  <c r="G5" i="3"/>
  <c r="O80" i="2"/>
  <c r="D78" i="2"/>
  <c r="H71" i="2"/>
  <c r="I68" i="2"/>
  <c r="I58" i="2" s="1"/>
  <c r="H61" i="2"/>
  <c r="K56" i="2"/>
  <c r="L27" i="3"/>
  <c r="G17" i="3"/>
  <c r="D14" i="3"/>
  <c r="D43" i="2" s="1"/>
  <c r="J4" i="3"/>
  <c r="J37" i="2" s="1"/>
  <c r="E80" i="2"/>
  <c r="H77" i="2"/>
  <c r="J70" i="2"/>
  <c r="J60" i="2" s="1"/>
  <c r="H67" i="2"/>
  <c r="G4" i="2"/>
  <c r="G36" i="2" s="1"/>
  <c r="D5" i="2"/>
  <c r="N5" i="2"/>
  <c r="J9" i="2"/>
  <c r="L14" i="2"/>
  <c r="L42" i="2" s="1"/>
  <c r="I15" i="2"/>
  <c r="G16" i="2"/>
  <c r="D17" i="2"/>
  <c r="M17" i="2"/>
  <c r="J18" i="2"/>
  <c r="J8" i="2" s="1"/>
  <c r="G19" i="2"/>
  <c r="H21" i="2"/>
  <c r="G26" i="2"/>
  <c r="G48" i="2" s="1"/>
  <c r="E27" i="2"/>
  <c r="G29" i="2"/>
  <c r="K30" i="2"/>
  <c r="M32" i="2"/>
  <c r="F67" i="2"/>
  <c r="J17" i="3"/>
  <c r="N27" i="3"/>
  <c r="J5" i="2"/>
  <c r="H4" i="2"/>
  <c r="H36" i="2" s="1"/>
  <c r="D14" i="2"/>
  <c r="D42" i="2" s="1"/>
  <c r="K15" i="2"/>
  <c r="H16" i="2"/>
  <c r="F27" i="2"/>
  <c r="O30" i="2"/>
  <c r="N67" i="2"/>
  <c r="J77" i="2"/>
  <c r="G4" i="3"/>
  <c r="G37" i="2" s="1"/>
  <c r="F19" i="3"/>
  <c r="I32" i="2"/>
  <c r="I4" i="2"/>
  <c r="I36" i="2" s="1"/>
  <c r="E5" i="2"/>
  <c r="M5" i="2"/>
  <c r="F9" i="2"/>
  <c r="N9" i="2"/>
  <c r="F14" i="2"/>
  <c r="F42" i="2" s="1"/>
  <c r="N14" i="2"/>
  <c r="N42" i="2" s="1"/>
  <c r="J15" i="2"/>
  <c r="F16" i="2"/>
  <c r="N16" i="2"/>
  <c r="J17" i="2"/>
  <c r="F18" i="2"/>
  <c r="F8" i="2" s="1"/>
  <c r="N18" i="2"/>
  <c r="J19" i="2"/>
  <c r="J21" i="2"/>
  <c r="F26" i="2"/>
  <c r="F48" i="2" s="1"/>
  <c r="N26" i="2"/>
  <c r="N48" i="2" s="1"/>
  <c r="J27" i="2"/>
  <c r="F28" i="2"/>
  <c r="N28" i="2"/>
  <c r="J29" i="2"/>
  <c r="F30" i="2"/>
  <c r="N30" i="2"/>
  <c r="D8" i="2"/>
  <c r="K32" i="2"/>
  <c r="J56" i="2"/>
  <c r="E57" i="2"/>
  <c r="M57" i="2"/>
  <c r="I61" i="2"/>
  <c r="D66" i="2"/>
  <c r="L66" i="2"/>
  <c r="G67" i="2"/>
  <c r="O67" i="2"/>
  <c r="J68" i="2"/>
  <c r="J58" i="2" s="1"/>
  <c r="F69" i="2"/>
  <c r="O69" i="2"/>
  <c r="L70" i="2"/>
  <c r="L60" i="2" s="1"/>
  <c r="I71" i="2"/>
  <c r="I77" i="2"/>
  <c r="E78" i="2"/>
  <c r="N78" i="2"/>
  <c r="J79" i="2"/>
  <c r="G80" i="2"/>
  <c r="H4" i="3"/>
  <c r="H37" i="2" s="1"/>
  <c r="F5" i="3"/>
  <c r="G9" i="3"/>
  <c r="E14" i="3"/>
  <c r="E43" i="2" s="1"/>
  <c r="M15" i="3"/>
  <c r="K16" i="3"/>
  <c r="K6" i="3" s="1"/>
  <c r="I17" i="3"/>
  <c r="F18" i="3"/>
  <c r="F8" i="3" s="1"/>
  <c r="E19" i="3"/>
  <c r="G25" i="3"/>
  <c r="G49" i="2" s="1"/>
  <c r="E26" i="3"/>
  <c r="O26" i="3"/>
  <c r="M27" i="3"/>
  <c r="J28" i="3"/>
  <c r="O27" i="3"/>
  <c r="G27" i="3"/>
  <c r="L26" i="3"/>
  <c r="D26" i="3"/>
  <c r="I25" i="3"/>
  <c r="I49" i="2" s="1"/>
  <c r="I51" i="2" s="1"/>
  <c r="I52" i="2" s="1"/>
  <c r="K19" i="3"/>
  <c r="O18" i="3"/>
  <c r="O8" i="3" s="1"/>
  <c r="G18" i="3"/>
  <c r="G8" i="3" s="1"/>
  <c r="L17" i="3"/>
  <c r="D17" i="3"/>
  <c r="I16" i="3"/>
  <c r="I6" i="3" s="1"/>
  <c r="N15" i="3"/>
  <c r="F15" i="3"/>
  <c r="K14" i="3"/>
  <c r="K43" i="2" s="1"/>
  <c r="H9" i="3"/>
  <c r="L5" i="3"/>
  <c r="D5" i="3"/>
  <c r="I4" i="3"/>
  <c r="I37" i="2" s="1"/>
  <c r="N28" i="3"/>
  <c r="F28" i="3"/>
  <c r="K27" i="3"/>
  <c r="H26" i="3"/>
  <c r="M25" i="3"/>
  <c r="M49" i="2" s="1"/>
  <c r="E25" i="3"/>
  <c r="E49" i="2" s="1"/>
  <c r="O19" i="3"/>
  <c r="G19" i="3"/>
  <c r="K18" i="3"/>
  <c r="K8" i="3" s="1"/>
  <c r="H17" i="3"/>
  <c r="M16" i="3"/>
  <c r="M6" i="3" s="1"/>
  <c r="E16" i="3"/>
  <c r="E6" i="3" s="1"/>
  <c r="J15" i="3"/>
  <c r="O14" i="3"/>
  <c r="O43" i="2" s="1"/>
  <c r="O45" i="2" s="1"/>
  <c r="O46" i="2" s="1"/>
  <c r="G14" i="3"/>
  <c r="G43" i="2" s="1"/>
  <c r="L9" i="3"/>
  <c r="D9" i="3"/>
  <c r="H5" i="3"/>
  <c r="M4" i="3"/>
  <c r="M37" i="2" s="1"/>
  <c r="E4" i="3"/>
  <c r="E37" i="2" s="1"/>
  <c r="N80" i="2"/>
  <c r="F80" i="2"/>
  <c r="K79" i="2"/>
  <c r="H78" i="2"/>
  <c r="M77" i="2"/>
  <c r="E77" i="2"/>
  <c r="O71" i="2"/>
  <c r="G71" i="2"/>
  <c r="K70" i="2"/>
  <c r="K60" i="2" s="1"/>
  <c r="H69" i="2"/>
  <c r="M68" i="2"/>
  <c r="M58" i="2" s="1"/>
  <c r="D56" i="2"/>
  <c r="L56" i="2"/>
  <c r="G57" i="2"/>
  <c r="O57" i="2"/>
  <c r="K61" i="2"/>
  <c r="F66" i="2"/>
  <c r="N66" i="2"/>
  <c r="I67" i="2"/>
  <c r="D68" i="2"/>
  <c r="L68" i="2"/>
  <c r="L58" i="2" s="1"/>
  <c r="I69" i="2"/>
  <c r="E70" i="2"/>
  <c r="E60" i="2" s="1"/>
  <c r="N70" i="2"/>
  <c r="N60" i="2" s="1"/>
  <c r="K71" i="2"/>
  <c r="K77" i="2"/>
  <c r="G78" i="2"/>
  <c r="D79" i="2"/>
  <c r="M79" i="2"/>
  <c r="I80" i="2"/>
  <c r="K4" i="3"/>
  <c r="K37" i="2" s="1"/>
  <c r="I5" i="3"/>
  <c r="J9" i="3"/>
  <c r="H14" i="3"/>
  <c r="H43" i="2" s="1"/>
  <c r="E15" i="3"/>
  <c r="N16" i="3"/>
  <c r="N6" i="3" s="1"/>
  <c r="K17" i="3"/>
  <c r="I18" i="3"/>
  <c r="I8" i="3" s="1"/>
  <c r="H19" i="3"/>
  <c r="J25" i="3"/>
  <c r="J49" i="2" s="1"/>
  <c r="G26" i="3"/>
  <c r="E27" i="3"/>
  <c r="M28" i="3"/>
  <c r="E56" i="2"/>
  <c r="M56" i="2"/>
  <c r="H57" i="2"/>
  <c r="D61" i="2"/>
  <c r="L61" i="2"/>
  <c r="G66" i="2"/>
  <c r="O66" i="2"/>
  <c r="J67" i="2"/>
  <c r="E68" i="2"/>
  <c r="E58" i="2" s="1"/>
  <c r="N68" i="2"/>
  <c r="N58" i="2" s="1"/>
  <c r="J69" i="2"/>
  <c r="J59" i="2" s="1"/>
  <c r="F70" i="2"/>
  <c r="F60" i="2" s="1"/>
  <c r="O70" i="2"/>
  <c r="O60" i="2" s="1"/>
  <c r="L71" i="2"/>
  <c r="L77" i="2"/>
  <c r="I78" i="2"/>
  <c r="E79" i="2"/>
  <c r="N79" i="2"/>
  <c r="N59" i="2" s="1"/>
  <c r="J80" i="2"/>
  <c r="L4" i="3"/>
  <c r="J5" i="3"/>
  <c r="K9" i="3"/>
  <c r="I14" i="3"/>
  <c r="I43" i="2" s="1"/>
  <c r="G15" i="3"/>
  <c r="D16" i="3"/>
  <c r="O16" i="3"/>
  <c r="O6" i="3" s="1"/>
  <c r="M17" i="3"/>
  <c r="J18" i="3"/>
  <c r="J8" i="3" s="1"/>
  <c r="I19" i="3"/>
  <c r="K25" i="3"/>
  <c r="K49" i="2" s="1"/>
  <c r="I26" i="3"/>
  <c r="F27" i="3"/>
  <c r="D28" i="3"/>
  <c r="O28" i="3"/>
  <c r="O32" i="2"/>
  <c r="F56" i="2"/>
  <c r="N56" i="2"/>
  <c r="I57" i="2"/>
  <c r="E61" i="2"/>
  <c r="M61" i="2"/>
  <c r="H66" i="2"/>
  <c r="K67" i="2"/>
  <c r="F68" i="2"/>
  <c r="F58" i="2" s="1"/>
  <c r="O68" i="2"/>
  <c r="O58" i="2" s="1"/>
  <c r="K69" i="2"/>
  <c r="G70" i="2"/>
  <c r="G60" i="2" s="1"/>
  <c r="D71" i="2"/>
  <c r="M71" i="2"/>
  <c r="D77" i="2"/>
  <c r="N77" i="2"/>
  <c r="J78" i="2"/>
  <c r="F79" i="2"/>
  <c r="O79" i="2"/>
  <c r="K80" i="2"/>
  <c r="N4" i="3"/>
  <c r="N37" i="2" s="1"/>
  <c r="K5" i="3"/>
  <c r="M9" i="3"/>
  <c r="J14" i="3"/>
  <c r="J43" i="2" s="1"/>
  <c r="H15" i="3"/>
  <c r="F16" i="3"/>
  <c r="F6" i="3" s="1"/>
  <c r="N17" i="3"/>
  <c r="L18" i="3"/>
  <c r="L8" i="3" s="1"/>
  <c r="J19" i="3"/>
  <c r="L25" i="3"/>
  <c r="L49" i="2" s="1"/>
  <c r="J26" i="3"/>
  <c r="H27" i="3"/>
  <c r="E28" i="3"/>
  <c r="G56" i="2"/>
  <c r="O56" i="2"/>
  <c r="J57" i="2"/>
  <c r="F61" i="2"/>
  <c r="N61" i="2"/>
  <c r="I66" i="2"/>
  <c r="D67" i="2"/>
  <c r="L67" i="2"/>
  <c r="G68" i="2"/>
  <c r="G58" i="2" s="1"/>
  <c r="L69" i="2"/>
  <c r="L59" i="2" s="1"/>
  <c r="H70" i="2"/>
  <c r="H60" i="2" s="1"/>
  <c r="E71" i="2"/>
  <c r="N71" i="2"/>
  <c r="F77" i="2"/>
  <c r="O77" i="2"/>
  <c r="K78" i="2"/>
  <c r="G79" i="2"/>
  <c r="L80" i="2"/>
  <c r="D4" i="3"/>
  <c r="O4" i="3"/>
  <c r="O37" i="2" s="1"/>
  <c r="M5" i="3"/>
  <c r="N9" i="3"/>
  <c r="L14" i="3"/>
  <c r="L43" i="2" s="1"/>
  <c r="I15" i="3"/>
  <c r="G16" i="3"/>
  <c r="G6" i="3" s="1"/>
  <c r="E17" i="3"/>
  <c r="O17" i="3"/>
  <c r="M18" i="3"/>
  <c r="M8" i="3" s="1"/>
  <c r="L19" i="3"/>
  <c r="N25" i="3"/>
  <c r="N49" i="2" s="1"/>
  <c r="K26" i="3"/>
  <c r="I27" i="3"/>
  <c r="G28" i="3"/>
  <c r="H56" i="2"/>
  <c r="K57" i="2"/>
  <c r="D60" i="2"/>
  <c r="G61" i="2"/>
  <c r="O61" i="2"/>
  <c r="J66" i="2"/>
  <c r="E67" i="2"/>
  <c r="M67" i="2"/>
  <c r="H68" i="2"/>
  <c r="H58" i="2" s="1"/>
  <c r="D69" i="2"/>
  <c r="M69" i="2"/>
  <c r="I70" i="2"/>
  <c r="I60" i="2" s="1"/>
  <c r="F71" i="2"/>
  <c r="G77" i="2"/>
  <c r="L78" i="2"/>
  <c r="H79" i="2"/>
  <c r="D80" i="2"/>
  <c r="M80" i="2"/>
  <c r="F4" i="3"/>
  <c r="F37" i="2" s="1"/>
  <c r="N5" i="3"/>
  <c r="E9" i="3"/>
  <c r="O9" i="3"/>
  <c r="M14" i="3"/>
  <c r="M43" i="2" s="1"/>
  <c r="K15" i="3"/>
  <c r="H16" i="3"/>
  <c r="H6" i="3" s="1"/>
  <c r="F17" i="3"/>
  <c r="D18" i="3"/>
  <c r="N18" i="3"/>
  <c r="N8" i="3" s="1"/>
  <c r="M19" i="3"/>
  <c r="D25" i="3"/>
  <c r="O25" i="3"/>
  <c r="O49" i="2" s="1"/>
  <c r="M26" i="3"/>
  <c r="J27" i="3"/>
  <c r="J7" i="3" s="1"/>
  <c r="H28" i="3"/>
  <c r="J10" i="2" l="1"/>
  <c r="E51" i="2"/>
  <c r="O51" i="2"/>
  <c r="O52" i="2" s="1"/>
  <c r="L45" i="2"/>
  <c r="L46" i="2" s="1"/>
  <c r="E59" i="2"/>
  <c r="H6" i="2"/>
  <c r="J6" i="2"/>
  <c r="E7" i="3"/>
  <c r="E45" i="2"/>
  <c r="E46" i="2" s="1"/>
  <c r="F51" i="2"/>
  <c r="M39" i="2"/>
  <c r="M40" i="2" s="1"/>
  <c r="D45" i="2"/>
  <c r="D46" i="2" s="1"/>
  <c r="G6" i="2"/>
  <c r="O10" i="2"/>
  <c r="H45" i="2"/>
  <c r="H46" i="2" s="1"/>
  <c r="O7" i="2"/>
  <c r="D6" i="2"/>
  <c r="H39" i="2"/>
  <c r="H40" i="2" s="1"/>
  <c r="F39" i="2"/>
  <c r="F40" i="2" s="1"/>
  <c r="K51" i="2"/>
  <c r="K52" i="2" s="1"/>
  <c r="K6" i="2"/>
  <c r="M7" i="3"/>
  <c r="I7" i="2"/>
  <c r="O39" i="2"/>
  <c r="O40" i="2" s="1"/>
  <c r="G10" i="2"/>
  <c r="F45" i="2"/>
  <c r="F46" i="2" s="1"/>
  <c r="H10" i="2"/>
  <c r="L51" i="2"/>
  <c r="L52" i="2" s="1"/>
  <c r="E39" i="2"/>
  <c r="E40" i="2" s="1"/>
  <c r="M10" i="2"/>
  <c r="K7" i="2"/>
  <c r="I10" i="2"/>
  <c r="O7" i="3"/>
  <c r="F7" i="3"/>
  <c r="K59" i="2"/>
  <c r="M7" i="2"/>
  <c r="G39" i="2"/>
  <c r="G40" i="2" s="1"/>
  <c r="M6" i="2"/>
  <c r="N39" i="2"/>
  <c r="N40" i="2" s="1"/>
  <c r="L7" i="3"/>
  <c r="C28" i="3" s="1"/>
  <c r="N45" i="2"/>
  <c r="N46" i="2" s="1"/>
  <c r="D7" i="2"/>
  <c r="I45" i="2"/>
  <c r="I46" i="2" s="1"/>
  <c r="L7" i="2"/>
  <c r="N7" i="2"/>
  <c r="I39" i="2"/>
  <c r="I40" i="2" s="1"/>
  <c r="G59" i="2"/>
  <c r="K45" i="2"/>
  <c r="K46" i="2" s="1"/>
  <c r="L6" i="2"/>
  <c r="K39" i="2"/>
  <c r="K40" i="2" s="1"/>
  <c r="J7" i="2"/>
  <c r="E6" i="2"/>
  <c r="M45" i="2"/>
  <c r="M46" i="2" s="1"/>
  <c r="N51" i="2"/>
  <c r="N52" i="2" s="1"/>
  <c r="J45" i="2"/>
  <c r="J46" i="2" s="1"/>
  <c r="C14" i="2"/>
  <c r="M59" i="2"/>
  <c r="C60" i="2"/>
  <c r="I59" i="2"/>
  <c r="C8" i="2"/>
  <c r="C27" i="2"/>
  <c r="C21" i="2"/>
  <c r="L10" i="2"/>
  <c r="C17" i="2"/>
  <c r="G7" i="3"/>
  <c r="C57" i="2"/>
  <c r="F6" i="2"/>
  <c r="C4" i="2"/>
  <c r="C16" i="2"/>
  <c r="C18" i="2"/>
  <c r="N6" i="2"/>
  <c r="C15" i="3"/>
  <c r="G45" i="2"/>
  <c r="G46" i="2" s="1"/>
  <c r="C28" i="2"/>
  <c r="C29" i="2"/>
  <c r="G7" i="2"/>
  <c r="E7" i="2"/>
  <c r="C5" i="2"/>
  <c r="N7" i="3"/>
  <c r="C27" i="3"/>
  <c r="J39" i="2"/>
  <c r="J40" i="2" s="1"/>
  <c r="K7" i="3"/>
  <c r="M51" i="2"/>
  <c r="M52" i="2" s="1"/>
  <c r="C78" i="2"/>
  <c r="C15" i="2"/>
  <c r="F7" i="2"/>
  <c r="J51" i="2"/>
  <c r="J52" i="2" s="1"/>
  <c r="K10" i="2"/>
  <c r="C26" i="2"/>
  <c r="N10" i="2"/>
  <c r="C67" i="2"/>
  <c r="L37" i="2"/>
  <c r="L39" i="2" s="1"/>
  <c r="L40" i="2" s="1"/>
  <c r="I7" i="3"/>
  <c r="C25" i="3"/>
  <c r="D49" i="2"/>
  <c r="D51" i="2" s="1"/>
  <c r="C70" i="2"/>
  <c r="G51" i="2"/>
  <c r="C18" i="3"/>
  <c r="D8" i="3"/>
  <c r="C8" i="3" s="1"/>
  <c r="C77" i="2"/>
  <c r="H7" i="3"/>
  <c r="C26" i="3"/>
  <c r="C69" i="2"/>
  <c r="D59" i="2"/>
  <c r="C16" i="3"/>
  <c r="D6" i="3"/>
  <c r="C6" i="3" s="1"/>
  <c r="C32" i="2"/>
  <c r="C4" i="3"/>
  <c r="D37" i="2"/>
  <c r="D39" i="2" s="1"/>
  <c r="D40" i="2" s="1"/>
  <c r="C79" i="2"/>
  <c r="D58" i="2"/>
  <c r="C58" i="2" s="1"/>
  <c r="C68" i="2"/>
  <c r="C56" i="2"/>
  <c r="C17" i="3"/>
  <c r="D7" i="3"/>
  <c r="C66" i="2"/>
  <c r="C5" i="3"/>
  <c r="H59" i="2"/>
  <c r="O59" i="2"/>
  <c r="C14" i="3"/>
  <c r="F59" i="2"/>
  <c r="C6" i="2" l="1"/>
  <c r="C10" i="2"/>
  <c r="C7" i="2"/>
  <c r="C7" i="3"/>
  <c r="C30" i="2"/>
  <c r="C59" i="2"/>
  <c r="C80" i="2"/>
</calcChain>
</file>

<file path=xl/sharedStrings.xml><?xml version="1.0" encoding="utf-8"?>
<sst xmlns="http://schemas.openxmlformats.org/spreadsheetml/2006/main" count="3417" uniqueCount="163">
  <si>
    <t>FONDEOS DIARIOS</t>
  </si>
  <si>
    <t xml:space="preserve">MES </t>
  </si>
  <si>
    <t>FECHA</t>
  </si>
  <si>
    <t>ORIGEN</t>
  </si>
  <si>
    <t>DESTINO</t>
  </si>
  <si>
    <t>REFERENCIA</t>
  </si>
  <si>
    <t>MONEDA</t>
  </si>
  <si>
    <t>MONTO</t>
  </si>
  <si>
    <t>ESTATUS VECTOR</t>
  </si>
  <si>
    <t>SALDO FINAL AL 31-12-2022</t>
  </si>
  <si>
    <t>CLP</t>
  </si>
  <si>
    <t>Acreditado</t>
  </si>
  <si>
    <t>USD</t>
  </si>
  <si>
    <t>BANCO BCI 48 GLOBAL 81 SPA</t>
  </si>
  <si>
    <t>BANCO BICE VECTOR</t>
  </si>
  <si>
    <t>TRASPASOS FINANCIAMIENTO</t>
  </si>
  <si>
    <t>VECTOR USD</t>
  </si>
  <si>
    <t>COMPRA DE DÓLARES</t>
  </si>
  <si>
    <t>MONTO EN DÓLARES COMPRADOS</t>
  </si>
  <si>
    <t>NIUM</t>
  </si>
  <si>
    <t>FONDEO DE PARTNERS</t>
  </si>
  <si>
    <t>PAYCASH</t>
  </si>
  <si>
    <t>FONDEO DE PARTNERS A VECTOR</t>
  </si>
  <si>
    <t>FACILITA PAY</t>
  </si>
  <si>
    <t>RANKIA S.L</t>
  </si>
  <si>
    <t>PAGO DE PROVEEDORES</t>
  </si>
  <si>
    <t>GLOBAL IMPACT FINANCE S.A</t>
  </si>
  <si>
    <t>PARTNER PAYCASH PENDIENTE</t>
  </si>
  <si>
    <t>FONDO DESDE PARTNERS</t>
  </si>
  <si>
    <t>BANCO ESTADO GLOBAL 81 SPA</t>
  </si>
  <si>
    <t>BANCO BCI 56 GLOBAL 81 SPA</t>
  </si>
  <si>
    <t>GMONEY</t>
  </si>
  <si>
    <t>RECEPCIÓN DE FONDOS</t>
  </si>
  <si>
    <t>APORTE DE CAPITAL (CF)</t>
  </si>
  <si>
    <t xml:space="preserve">APORTE DE CAPITAL </t>
  </si>
  <si>
    <t>BANCO BBVA 93  COLOMBIA</t>
  </si>
  <si>
    <t xml:space="preserve">FACILITA PAY </t>
  </si>
  <si>
    <t>Global Impact Finance Ltd</t>
  </si>
  <si>
    <t xml:space="preserve">PAGO DE PROVEEDORES </t>
  </si>
  <si>
    <t>BITEX INTERNACIONAL</t>
  </si>
  <si>
    <t xml:space="preserve">K DE TRABAJO </t>
  </si>
  <si>
    <t>BBVA COLOMBIA</t>
  </si>
  <si>
    <t>JEEVES</t>
  </si>
  <si>
    <t xml:space="preserve">ÚLTIMO APORTE K         </t>
  </si>
  <si>
    <t>DISPONIBLE</t>
  </si>
  <si>
    <t>SALDO CALCULADO</t>
  </si>
  <si>
    <t xml:space="preserve">GLOBAL </t>
  </si>
  <si>
    <t xml:space="preserve">VECTOR </t>
  </si>
  <si>
    <t>RECHAZO FONDEOS 17-04-2023</t>
  </si>
  <si>
    <t>BANCO INTERNACIONAL USD</t>
  </si>
  <si>
    <t>TRASPASOS FONDOS</t>
  </si>
  <si>
    <t xml:space="preserve">CLAUDIO FORNO </t>
  </si>
  <si>
    <t>COMPRAS 2024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</si>
  <si>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</si>
  <si>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</si>
  <si>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</si>
  <si>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</si>
  <si>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</si>
  <si>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</si>
  <si>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</si>
  <si>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</si>
  <si>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</si>
  <si>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</si>
  <si>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</si>
  <si>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</si>
  <si>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</si>
  <si>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MBI</t>
  </si>
  <si>
    <t>BICE</t>
  </si>
  <si>
    <t>RENTA4</t>
  </si>
  <si>
    <t>T/C PROMEDIO</t>
  </si>
  <si>
    <t>p&amp;l</t>
  </si>
  <si>
    <t>Global 81 2024</t>
  </si>
  <si>
    <t>MBI G81</t>
  </si>
  <si>
    <t>BICE G81</t>
  </si>
  <si>
    <t>RENTA4 G81</t>
  </si>
  <si>
    <t>COSTO SWIFT</t>
  </si>
  <si>
    <t>COMPRAS GC 2024</t>
  </si>
  <si>
    <t>MBI GC</t>
  </si>
  <si>
    <t>BICE GC</t>
  </si>
  <si>
    <t>PERIODO</t>
  </si>
  <si>
    <t>AUMENTO</t>
  </si>
  <si>
    <t>2024 G81</t>
  </si>
  <si>
    <t>2023 G81</t>
  </si>
  <si>
    <t>2024 GC</t>
  </si>
  <si>
    <t>2023 GC</t>
  </si>
  <si>
    <t>INTERNACIONAL</t>
  </si>
  <si>
    <t>VECTOR</t>
  </si>
  <si>
    <t xml:space="preserve">COMPRA DÓLARES </t>
  </si>
  <si>
    <t>SEMANA</t>
  </si>
  <si>
    <t>RUTA ORIGEN</t>
  </si>
  <si>
    <t>MONTO ORIGEN</t>
  </si>
  <si>
    <t>RUTA DESTINO</t>
  </si>
  <si>
    <t>MONTO COMPRADO</t>
  </si>
  <si>
    <t>TC CERRADO</t>
  </si>
  <si>
    <t>TC OBS</t>
  </si>
  <si>
    <t>Motivo</t>
  </si>
  <si>
    <t>BANCO BICE CLP GLOBAL 81 SPA</t>
  </si>
  <si>
    <t>BANCO BICE USD</t>
  </si>
  <si>
    <t>Operación</t>
  </si>
  <si>
    <t>VECTOR CLP</t>
  </si>
  <si>
    <t>BANCO BICE CLP GLOBAL CARD S.A</t>
  </si>
  <si>
    <t>BANCO INTERNACIONAL CLP GLOBAL 81 SPA</t>
  </si>
  <si>
    <t xml:space="preserve">BANCO INTERNACIONAL USD </t>
  </si>
  <si>
    <t>--</t>
  </si>
  <si>
    <t>BANCO BICE CLP GLOBAL CARD SA</t>
  </si>
  <si>
    <t>Global Card</t>
  </si>
  <si>
    <t>24-112023</t>
  </si>
  <si>
    <t>ENTIDAD</t>
  </si>
  <si>
    <t>BANCO</t>
  </si>
  <si>
    <t>T/C</t>
  </si>
  <si>
    <t>SOCIEDAD</t>
  </si>
  <si>
    <t>MES</t>
  </si>
  <si>
    <t>Global 81</t>
  </si>
  <si>
    <t>MBI CORREDORES DE BOLSA</t>
  </si>
  <si>
    <t>MBI CORREDORES DE BOLSA GLOBAL CARD</t>
  </si>
  <si>
    <t>RENTA 4 CORREDORES DE BOLSA</t>
  </si>
  <si>
    <t>BANCO SANTANDER USD</t>
  </si>
  <si>
    <t>GCard</t>
  </si>
  <si>
    <t>JPM 190K</t>
  </si>
  <si>
    <t>JPM 110K</t>
  </si>
  <si>
    <t>JPM 70K</t>
  </si>
  <si>
    <t>JPM 130K</t>
  </si>
  <si>
    <t>JPM 150K</t>
  </si>
  <si>
    <t>JPM 180K</t>
  </si>
  <si>
    <t>JPM 170K</t>
  </si>
  <si>
    <t>JPM 100K</t>
  </si>
  <si>
    <t>Proveedores</t>
  </si>
  <si>
    <t>JPM 80K</t>
  </si>
  <si>
    <t>JPM 60K</t>
  </si>
  <si>
    <t>JPM 200K</t>
  </si>
  <si>
    <t>JPM 160K</t>
  </si>
  <si>
    <t>JPM 250K</t>
  </si>
  <si>
    <t>FUTUREX 1.615</t>
  </si>
  <si>
    <t>JPM 300K</t>
  </si>
  <si>
    <t>JPM 400K</t>
  </si>
  <si>
    <t>FUTUREX</t>
  </si>
  <si>
    <t>80k T+1</t>
  </si>
  <si>
    <t>70k T=0</t>
  </si>
  <si>
    <t>Política Monetaria del Banco Central de Chile:</t>
  </si>
  <si>
    <t>Las decisiones sobre tasas de interés y otras políticas monetarias pueden afectar el valor del peso chileno frente al dólar.</t>
  </si>
  <si>
    <t>Tasas de Interés en Estados Unidos:</t>
  </si>
  <si>
    <t>Las decisiones de la Reserva Federal (Fed) sobre las tasas de interés pueden influir en la dirección de los flujos de capital, afectando así el tipo de cambio.</t>
  </si>
  <si>
    <t>Precios de las Materias Primas:</t>
  </si>
  <si>
    <t>Chile es un gran exportador de cobre, y los cambios en los precios internacionales del cobre pueden influir en la balanza comercial y, por ende, en el tipo de cambio.</t>
  </si>
  <si>
    <t>Inflación:</t>
  </si>
  <si>
    <t>Diferenciales de inflación entre Chile y Estados Unidos pueden causar ajustes en el tipo de cambio para mantener el poder adquisitivo.</t>
  </si>
  <si>
    <t>Flujos de Capital:</t>
  </si>
  <si>
    <t>Las entradas y salidas de inversión extranjera directa (IED) y de cartera pueden influir en la oferta y demanda de dólares.</t>
  </si>
  <si>
    <t>Condiciones Económicas Globales:</t>
  </si>
  <si>
    <t>Factores como el crecimiento económico global, crisis financieras y cambios en las políticas comerciales pueden afectar el tipo de cambio.</t>
  </si>
  <si>
    <t>Expectativas del Mercado:</t>
  </si>
  <si>
    <t>Las expectativas sobre el desempeño futuro de la economía chilena y la economía estadounidense pueden influir en el tipo de cambio.</t>
  </si>
  <si>
    <t>Estabilidad Política y Social:</t>
  </si>
  <si>
    <t>La estabilidad política y social en Chile puede afectar la confianza de los inversores y, por lo tanto, el tipo de cambio.</t>
  </si>
  <si>
    <t>Déficit o Superávit Fiscal:</t>
  </si>
  <si>
    <t>Un déficit fiscal alto puede debilitar el peso chileno, mientras que un superávit puede fortalecerlo.</t>
  </si>
  <si>
    <t>Niveles de Deuda Externa:</t>
  </si>
  <si>
    <t>Un aumento en la deuda externa puede llevar a una depreciación del peso chileno si los inversionistas perciben un mayor riesgo de impago.</t>
  </si>
  <si>
    <t>Intervenciones en el Mercado de Divisas:</t>
  </si>
  <si>
    <t>El Banco Central de Chile puede intervenir en el mercado de divisas para estabilizar el tipo de cambio en situaciones de alta volatilidad.</t>
  </si>
  <si>
    <t>Situaciones Geopolíticas:</t>
  </si>
  <si>
    <t>Eventos geopolíticos a nivel regional o global pueden causar fluctuaciones en el tipo de cambio debido a cambios en la percepción de riesgo y en los flujos de capital.</t>
  </si>
  <si>
    <t>cartola mbi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</si>
</sst>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d\-m\-yyyy"/>
    <numFmt numFmtId="165" formatCode="dd\-mm\-yyyy"/>
    <numFmt numFmtId="166" formatCode="[$$]#,##0"/>
    <numFmt numFmtId="167" formatCode="[$$]#,##0.00"/>
    <numFmt numFmtId="168" formatCode="d/mm/yyyy"/>
    <numFmt numFmtId="169" formatCode="0.0000"/>
    <numFmt numFmtId="171" formatCode="_-* #,##0_-;\-* #,##0_-;_-* &quot;-&quot;??_-;_-@_-"/>
  </numFmts>
  <fonts count="30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0"/>
      <color theme="0"/>
      <name val="Calibri"/>
    </font>
    <font>
      <sz val="10"/>
      <color theme="1"/>
      <name val="Calibri"/>
    </font>
    <font>
      <b/>
      <sz val="10"/>
      <color theme="1"/>
      <name val="Calibri"/>
    </font>
    <font>
      <sz val="11"/>
      <color theme="1"/>
      <name val="Calibri"/>
    </font>
    <font>
      <b/>
      <sz val="18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FFFFFF"/>
      <name val="Calibri"/>
    </font>
    <font>
      <b/>
      <sz val="10"/>
      <color rgb="FF0000FF"/>
      <name val="Calibri"/>
    </font>
    <font>
      <sz val="10"/>
      <color rgb="FF0000FF"/>
      <name val="Calibri"/>
    </font>
    <font>
      <b/>
      <sz val="11"/>
      <color rgb="FFFFFFFF"/>
      <name val="Calibri"/>
      <scheme val="minor"/>
    </font>
    <font>
      <b/>
      <sz val="11"/>
      <color theme="1"/>
      <name val="Calibri"/>
      <scheme val="minor"/>
    </font>
    <font>
      <b/>
      <sz val="10"/>
      <color rgb="FFFF0000"/>
      <name val="Calibri"/>
    </font>
    <font>
      <sz val="11"/>
      <color rgb="FF000000"/>
      <name val="&quot;Aptos Narrow&quot;"/>
    </font>
    <font>
      <sz val="11"/>
      <color rgb="FF000000"/>
      <name val="Arial"/>
    </font>
    <font>
      <b/>
      <sz val="11"/>
      <color rgb="FF000000"/>
      <name val="&quot;Aptos Narrow&quot;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</font>
    <font>
      <sz val="14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ADADA"/>
        <bgColor rgb="FFDADADA"/>
      </patternFill>
    </fill>
    <fill>
      <patternFill patternType="solid">
        <fgColor rgb="FFFCE5CD"/>
        <bgColor rgb="FFFCE5CD"/>
      </patternFill>
    </fill>
    <fill>
      <patternFill patternType="solid">
        <fgColor rgb="FFBFBFBF"/>
        <bgColor rgb="FFBFBFB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4A86E8"/>
        <bgColor rgb="FF4A86E8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0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08">
    <xf numFmtId="0" fontId="0" fillId="0" borderId="0" xfId="0"/>
    <xf numFmtId="0" fontId="3" fillId="3" borderId="4" xfId="0" applyFont="1" applyFill="1" applyBorder="1"/>
    <xf numFmtId="0" fontId="4" fillId="0" borderId="0" xfId="0" applyFont="1"/>
    <xf numFmtId="3" fontId="4" fillId="4" borderId="4" xfId="0" applyNumberFormat="1" applyFont="1" applyFill="1" applyBorder="1" applyAlignment="1">
      <alignment horizontal="left"/>
    </xf>
    <xf numFmtId="0" fontId="3" fillId="4" borderId="4" xfId="0" applyFont="1" applyFill="1" applyBorder="1"/>
    <xf numFmtId="0" fontId="4" fillId="4" borderId="4" xfId="0" applyFont="1" applyFill="1" applyBorder="1"/>
    <xf numFmtId="0" fontId="5" fillId="5" borderId="5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left"/>
    </xf>
    <xf numFmtId="164" fontId="4" fillId="4" borderId="5" xfId="0" applyNumberFormat="1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3" fontId="5" fillId="4" borderId="5" xfId="0" applyNumberFormat="1" applyFont="1" applyFill="1" applyBorder="1" applyAlignment="1">
      <alignment horizontal="left"/>
    </xf>
    <xf numFmtId="0" fontId="6" fillId="4" borderId="4" xfId="0" applyFont="1" applyFill="1" applyBorder="1"/>
    <xf numFmtId="4" fontId="5" fillId="4" borderId="5" xfId="0" applyNumberFormat="1" applyFont="1" applyFill="1" applyBorder="1" applyAlignment="1">
      <alignment horizontal="left"/>
    </xf>
    <xf numFmtId="165" fontId="4" fillId="3" borderId="9" xfId="0" applyNumberFormat="1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3" fontId="4" fillId="3" borderId="5" xfId="0" applyNumberFormat="1" applyFont="1" applyFill="1" applyBorder="1" applyAlignment="1">
      <alignment horizontal="left"/>
    </xf>
    <xf numFmtId="164" fontId="4" fillId="3" borderId="9" xfId="0" applyNumberFormat="1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165" fontId="4" fillId="3" borderId="4" xfId="0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3" fontId="4" fillId="3" borderId="4" xfId="0" applyNumberFormat="1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left"/>
    </xf>
    <xf numFmtId="4" fontId="8" fillId="0" borderId="0" xfId="0" applyNumberFormat="1" applyFont="1"/>
    <xf numFmtId="165" fontId="4" fillId="0" borderId="12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3" fontId="4" fillId="0" borderId="5" xfId="0" applyNumberFormat="1" applyFont="1" applyBorder="1" applyAlignment="1">
      <alignment horizontal="left"/>
    </xf>
    <xf numFmtId="165" fontId="4" fillId="3" borderId="5" xfId="0" applyNumberFormat="1" applyFont="1" applyFill="1" applyBorder="1" applyAlignment="1">
      <alignment horizontal="left"/>
    </xf>
    <xf numFmtId="0" fontId="3" fillId="4" borderId="13" xfId="0" applyFont="1" applyFill="1" applyBorder="1"/>
    <xf numFmtId="0" fontId="9" fillId="3" borderId="5" xfId="0" applyFont="1" applyFill="1" applyBorder="1" applyAlignment="1">
      <alignment horizontal="left"/>
    </xf>
    <xf numFmtId="3" fontId="9" fillId="3" borderId="5" xfId="0" applyNumberFormat="1" applyFont="1" applyFill="1" applyBorder="1" applyAlignment="1">
      <alignment horizontal="left"/>
    </xf>
    <xf numFmtId="0" fontId="5" fillId="4" borderId="13" xfId="0" applyFont="1" applyFill="1" applyBorder="1"/>
    <xf numFmtId="4" fontId="5" fillId="4" borderId="4" xfId="0" applyNumberFormat="1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3" fillId="4" borderId="14" xfId="0" applyFont="1" applyFill="1" applyBorder="1"/>
    <xf numFmtId="0" fontId="3" fillId="4" borderId="15" xfId="0" applyFont="1" applyFill="1" applyBorder="1"/>
    <xf numFmtId="0" fontId="5" fillId="3" borderId="0" xfId="0" applyFont="1" applyFill="1"/>
    <xf numFmtId="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16" xfId="0" applyFont="1" applyFill="1" applyBorder="1"/>
    <xf numFmtId="4" fontId="5" fillId="4" borderId="14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3" fontId="5" fillId="3" borderId="0" xfId="0" applyNumberFormat="1" applyFont="1" applyFill="1" applyAlignment="1">
      <alignment horizontal="center"/>
    </xf>
    <xf numFmtId="0" fontId="3" fillId="4" borderId="17" xfId="0" applyFont="1" applyFill="1" applyBorder="1"/>
    <xf numFmtId="0" fontId="3" fillId="3" borderId="0" xfId="0" applyFont="1" applyFill="1"/>
    <xf numFmtId="0" fontId="3" fillId="4" borderId="18" xfId="0" applyFont="1" applyFill="1" applyBorder="1"/>
    <xf numFmtId="4" fontId="4" fillId="3" borderId="5" xfId="0" applyNumberFormat="1" applyFont="1" applyFill="1" applyBorder="1" applyAlignment="1">
      <alignment horizontal="left"/>
    </xf>
    <xf numFmtId="3" fontId="10" fillId="3" borderId="19" xfId="0" applyNumberFormat="1" applyFont="1" applyFill="1" applyBorder="1"/>
    <xf numFmtId="4" fontId="10" fillId="3" borderId="0" xfId="0" applyNumberFormat="1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0" fontId="4" fillId="3" borderId="20" xfId="0" applyFont="1" applyFill="1" applyBorder="1" applyAlignment="1">
      <alignment horizontal="left"/>
    </xf>
    <xf numFmtId="0" fontId="6" fillId="3" borderId="19" xfId="0" applyFont="1" applyFill="1" applyBorder="1"/>
    <xf numFmtId="0" fontId="10" fillId="3" borderId="0" xfId="0" applyFont="1" applyFill="1" applyAlignment="1">
      <alignment horizontal="center"/>
    </xf>
    <xf numFmtId="3" fontId="6" fillId="3" borderId="19" xfId="0" applyNumberFormat="1" applyFont="1" applyFill="1" applyBorder="1"/>
    <xf numFmtId="3" fontId="10" fillId="3" borderId="0" xfId="0" applyNumberFormat="1" applyFont="1" applyFill="1" applyAlignment="1">
      <alignment horizontal="center"/>
    </xf>
    <xf numFmtId="3" fontId="11" fillId="3" borderId="0" xfId="0" applyNumberFormat="1" applyFont="1" applyFill="1"/>
    <xf numFmtId="4" fontId="10" fillId="3" borderId="19" xfId="0" applyNumberFormat="1" applyFont="1" applyFill="1" applyBorder="1"/>
    <xf numFmtId="4" fontId="11" fillId="3" borderId="0" xfId="0" applyNumberFormat="1" applyFont="1" applyFill="1"/>
    <xf numFmtId="0" fontId="3" fillId="4" borderId="16" xfId="0" applyFont="1" applyFill="1" applyBorder="1"/>
    <xf numFmtId="3" fontId="10" fillId="3" borderId="0" xfId="0" applyNumberFormat="1" applyFont="1" applyFill="1"/>
    <xf numFmtId="0" fontId="6" fillId="3" borderId="0" xfId="0" applyFont="1" applyFill="1"/>
    <xf numFmtId="3" fontId="6" fillId="3" borderId="0" xfId="0" applyNumberFormat="1" applyFont="1" applyFill="1"/>
    <xf numFmtId="4" fontId="10" fillId="3" borderId="0" xfId="0" applyNumberFormat="1" applyFont="1" applyFill="1"/>
    <xf numFmtId="0" fontId="6" fillId="4" borderId="21" xfId="0" applyFont="1" applyFill="1" applyBorder="1"/>
    <xf numFmtId="0" fontId="6" fillId="4" borderId="18" xfId="0" applyFont="1" applyFill="1" applyBorder="1"/>
    <xf numFmtId="0" fontId="6" fillId="4" borderId="13" xfId="0" applyFont="1" applyFill="1" applyBorder="1"/>
    <xf numFmtId="3" fontId="10" fillId="3" borderId="5" xfId="0" applyNumberFormat="1" applyFont="1" applyFill="1" applyBorder="1"/>
    <xf numFmtId="4" fontId="10" fillId="3" borderId="5" xfId="0" applyNumberFormat="1" applyFont="1" applyFill="1" applyBorder="1" applyAlignment="1">
      <alignment horizontal="center"/>
    </xf>
    <xf numFmtId="165" fontId="10" fillId="3" borderId="5" xfId="0" applyNumberFormat="1" applyFont="1" applyFill="1" applyBorder="1" applyAlignment="1">
      <alignment horizontal="center"/>
    </xf>
    <xf numFmtId="0" fontId="6" fillId="7" borderId="5" xfId="0" applyFont="1" applyFill="1" applyBorder="1"/>
    <xf numFmtId="0" fontId="10" fillId="7" borderId="5" xfId="0" applyFont="1" applyFill="1" applyBorder="1" applyAlignment="1">
      <alignment horizontal="center"/>
    </xf>
    <xf numFmtId="3" fontId="6" fillId="9" borderId="5" xfId="0" applyNumberFormat="1" applyFont="1" applyFill="1" applyBorder="1"/>
    <xf numFmtId="3" fontId="10" fillId="9" borderId="5" xfId="0" applyNumberFormat="1" applyFont="1" applyFill="1" applyBorder="1" applyAlignment="1">
      <alignment horizontal="center"/>
    </xf>
    <xf numFmtId="3" fontId="11" fillId="3" borderId="5" xfId="0" applyNumberFormat="1" applyFont="1" applyFill="1" applyBorder="1"/>
    <xf numFmtId="4" fontId="10" fillId="3" borderId="5" xfId="0" applyNumberFormat="1" applyFont="1" applyFill="1" applyBorder="1"/>
    <xf numFmtId="4" fontId="11" fillId="3" borderId="5" xfId="0" applyNumberFormat="1" applyFont="1" applyFill="1" applyBorder="1"/>
    <xf numFmtId="0" fontId="4" fillId="3" borderId="15" xfId="0" applyFont="1" applyFill="1" applyBorder="1" applyAlignment="1">
      <alignment horizontal="left"/>
    </xf>
    <xf numFmtId="165" fontId="4" fillId="3" borderId="18" xfId="0" applyNumberFormat="1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164" fontId="4" fillId="3" borderId="18" xfId="0" applyNumberFormat="1" applyFont="1" applyFill="1" applyBorder="1" applyAlignment="1">
      <alignment horizontal="left"/>
    </xf>
    <xf numFmtId="3" fontId="4" fillId="3" borderId="18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  <xf numFmtId="3" fontId="5" fillId="3" borderId="4" xfId="0" applyNumberFormat="1" applyFont="1" applyFill="1" applyBorder="1" applyAlignment="1">
      <alignment horizontal="left"/>
    </xf>
    <xf numFmtId="4" fontId="12" fillId="4" borderId="4" xfId="0" applyNumberFormat="1" applyFont="1" applyFill="1" applyBorder="1"/>
    <xf numFmtId="3" fontId="6" fillId="4" borderId="4" xfId="0" applyNumberFormat="1" applyFont="1" applyFill="1" applyBorder="1"/>
    <xf numFmtId="4" fontId="4" fillId="3" borderId="4" xfId="0" applyNumberFormat="1" applyFont="1" applyFill="1" applyBorder="1" applyAlignment="1">
      <alignment horizontal="left"/>
    </xf>
    <xf numFmtId="3" fontId="6" fillId="3" borderId="4" xfId="0" applyNumberFormat="1" applyFont="1" applyFill="1" applyBorder="1" applyAlignment="1">
      <alignment horizontal="left"/>
    </xf>
    <xf numFmtId="4" fontId="13" fillId="3" borderId="4" xfId="0" applyNumberFormat="1" applyFont="1" applyFill="1" applyBorder="1" applyAlignment="1">
      <alignment horizontal="left"/>
    </xf>
    <xf numFmtId="165" fontId="6" fillId="4" borderId="4" xfId="0" applyNumberFormat="1" applyFont="1" applyFill="1" applyBorder="1"/>
    <xf numFmtId="0" fontId="6" fillId="3" borderId="4" xfId="0" applyFont="1" applyFill="1" applyBorder="1"/>
    <xf numFmtId="0" fontId="4" fillId="3" borderId="4" xfId="0" applyFont="1" applyFill="1" applyBorder="1"/>
    <xf numFmtId="165" fontId="6" fillId="3" borderId="4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5" fillId="4" borderId="4" xfId="0" applyFont="1" applyFill="1" applyBorder="1"/>
    <xf numFmtId="0" fontId="8" fillId="0" borderId="0" xfId="0" applyFont="1" applyAlignment="1">
      <alignment horizontal="left"/>
    </xf>
    <xf numFmtId="0" fontId="4" fillId="4" borderId="14" xfId="0" applyFont="1" applyFill="1" applyBorder="1" applyAlignment="1">
      <alignment horizontal="left"/>
    </xf>
    <xf numFmtId="0" fontId="8" fillId="4" borderId="0" xfId="0" applyFont="1" applyFill="1"/>
    <xf numFmtId="0" fontId="14" fillId="1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left"/>
    </xf>
    <xf numFmtId="0" fontId="15" fillId="11" borderId="26" xfId="0" applyFont="1" applyFill="1" applyBorder="1" applyAlignment="1">
      <alignment horizontal="left"/>
    </xf>
    <xf numFmtId="3" fontId="5" fillId="4" borderId="26" xfId="0" applyNumberFormat="1" applyFont="1" applyFill="1" applyBorder="1" applyAlignment="1">
      <alignment horizontal="right"/>
    </xf>
    <xf numFmtId="4" fontId="5" fillId="4" borderId="26" xfId="0" applyNumberFormat="1" applyFont="1" applyFill="1" applyBorder="1" applyAlignment="1">
      <alignment horizontal="right"/>
    </xf>
    <xf numFmtId="0" fontId="16" fillId="4" borderId="27" xfId="0" applyFont="1" applyFill="1" applyBorder="1" applyAlignment="1">
      <alignment horizontal="left"/>
    </xf>
    <xf numFmtId="2" fontId="5" fillId="4" borderId="26" xfId="0" applyNumberFormat="1" applyFont="1" applyFill="1" applyBorder="1" applyAlignment="1">
      <alignment horizontal="right"/>
    </xf>
    <xf numFmtId="0" fontId="16" fillId="4" borderId="15" xfId="0" applyFont="1" applyFill="1" applyBorder="1" applyAlignment="1">
      <alignment horizontal="left"/>
    </xf>
    <xf numFmtId="2" fontId="5" fillId="4" borderId="5" xfId="0" applyNumberFormat="1" applyFont="1" applyFill="1" applyBorder="1" applyAlignment="1">
      <alignment horizontal="right"/>
    </xf>
    <xf numFmtId="166" fontId="5" fillId="4" borderId="5" xfId="0" applyNumberFormat="1" applyFont="1" applyFill="1" applyBorder="1" applyAlignment="1">
      <alignment horizontal="right"/>
    </xf>
    <xf numFmtId="0" fontId="4" fillId="4" borderId="4" xfId="0" applyFont="1" applyFill="1" applyBorder="1" applyAlignment="1">
      <alignment horizontal="left"/>
    </xf>
    <xf numFmtId="167" fontId="4" fillId="4" borderId="14" xfId="0" applyNumberFormat="1" applyFont="1" applyFill="1" applyBorder="1" applyAlignment="1">
      <alignment horizontal="left"/>
    </xf>
    <xf numFmtId="0" fontId="4" fillId="4" borderId="27" xfId="0" applyFont="1" applyFill="1" applyBorder="1" applyAlignment="1">
      <alignment horizontal="left"/>
    </xf>
    <xf numFmtId="0" fontId="4" fillId="4" borderId="28" xfId="0" applyFont="1" applyFill="1" applyBorder="1" applyAlignment="1">
      <alignment horizontal="left"/>
    </xf>
    <xf numFmtId="4" fontId="5" fillId="4" borderId="5" xfId="0" applyNumberFormat="1" applyFont="1" applyFill="1" applyBorder="1" applyAlignment="1">
      <alignment horizontal="right"/>
    </xf>
    <xf numFmtId="0" fontId="4" fillId="4" borderId="15" xfId="0" applyFont="1" applyFill="1" applyBorder="1" applyAlignment="1">
      <alignment horizontal="left"/>
    </xf>
    <xf numFmtId="3" fontId="5" fillId="4" borderId="5" xfId="0" applyNumberFormat="1" applyFont="1" applyFill="1" applyBorder="1" applyAlignment="1">
      <alignment horizontal="right"/>
    </xf>
    <xf numFmtId="0" fontId="4" fillId="4" borderId="16" xfId="0" applyFont="1" applyFill="1" applyBorder="1" applyAlignment="1">
      <alignment horizontal="left"/>
    </xf>
    <xf numFmtId="166" fontId="4" fillId="4" borderId="29" xfId="0" applyNumberFormat="1" applyFont="1" applyFill="1" applyBorder="1" applyAlignment="1">
      <alignment horizontal="left"/>
    </xf>
    <xf numFmtId="0" fontId="4" fillId="4" borderId="29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17" fillId="12" borderId="5" xfId="0" applyFont="1" applyFill="1" applyBorder="1" applyAlignment="1">
      <alignment horizontal="center"/>
    </xf>
    <xf numFmtId="0" fontId="18" fillId="13" borderId="5" xfId="0" applyFont="1" applyFill="1" applyBorder="1" applyAlignment="1">
      <alignment horizontal="center"/>
    </xf>
    <xf numFmtId="4" fontId="9" fillId="0" borderId="5" xfId="0" applyNumberFormat="1" applyFont="1" applyBorder="1" applyAlignment="1">
      <alignment horizontal="center"/>
    </xf>
    <xf numFmtId="0" fontId="9" fillId="0" borderId="0" xfId="0" applyFont="1"/>
    <xf numFmtId="4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0" fontId="4" fillId="4" borderId="30" xfId="0" applyFont="1" applyFill="1" applyBorder="1" applyAlignment="1">
      <alignment horizontal="left"/>
    </xf>
    <xf numFmtId="0" fontId="5" fillId="14" borderId="5" xfId="0" applyFont="1" applyFill="1" applyBorder="1" applyAlignment="1">
      <alignment horizontal="center"/>
    </xf>
    <xf numFmtId="4" fontId="4" fillId="4" borderId="5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10" fontId="4" fillId="4" borderId="5" xfId="0" applyNumberFormat="1" applyFont="1" applyFill="1" applyBorder="1" applyAlignment="1">
      <alignment horizontal="center"/>
    </xf>
    <xf numFmtId="0" fontId="4" fillId="4" borderId="29" xfId="0" applyFont="1" applyFill="1" applyBorder="1" applyAlignment="1">
      <alignment horizontal="center"/>
    </xf>
    <xf numFmtId="0" fontId="5" fillId="15" borderId="5" xfId="0" applyFont="1" applyFill="1" applyBorder="1" applyAlignment="1">
      <alignment horizontal="center"/>
    </xf>
    <xf numFmtId="4" fontId="9" fillId="4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8" fillId="15" borderId="5" xfId="0" applyFont="1" applyFill="1" applyBorder="1" applyAlignment="1">
      <alignment horizontal="center"/>
    </xf>
    <xf numFmtId="9" fontId="9" fillId="0" borderId="5" xfId="0" applyNumberFormat="1" applyFont="1" applyBorder="1"/>
    <xf numFmtId="0" fontId="14" fillId="16" borderId="5" xfId="0" applyFont="1" applyFill="1" applyBorder="1" applyAlignment="1">
      <alignment horizontal="center"/>
    </xf>
    <xf numFmtId="0" fontId="19" fillId="11" borderId="5" xfId="0" applyFont="1" applyFill="1" applyBorder="1" applyAlignment="1">
      <alignment horizontal="left"/>
    </xf>
    <xf numFmtId="0" fontId="20" fillId="0" borderId="0" xfId="0" applyFont="1"/>
    <xf numFmtId="165" fontId="20" fillId="0" borderId="0" xfId="0" applyNumberFormat="1" applyFont="1" applyAlignment="1">
      <alignment horizontal="right"/>
    </xf>
    <xf numFmtId="14" fontId="20" fillId="0" borderId="0" xfId="0" applyNumberFormat="1" applyFont="1"/>
    <xf numFmtId="165" fontId="21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3" fontId="21" fillId="0" borderId="0" xfId="0" applyNumberFormat="1" applyFont="1" applyAlignment="1">
      <alignment horizontal="right"/>
    </xf>
    <xf numFmtId="0" fontId="21" fillId="0" borderId="0" xfId="0" applyFont="1"/>
    <xf numFmtId="0" fontId="8" fillId="0" borderId="0" xfId="0" applyFont="1"/>
    <xf numFmtId="3" fontId="22" fillId="17" borderId="0" xfId="0" applyNumberFormat="1" applyFont="1" applyFill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/>
    <xf numFmtId="4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4" fontId="8" fillId="0" borderId="5" xfId="0" applyNumberFormat="1" applyFont="1" applyBorder="1"/>
    <xf numFmtId="10" fontId="8" fillId="0" borderId="5" xfId="0" applyNumberFormat="1" applyFont="1" applyBorder="1" applyAlignment="1">
      <alignment horizontal="center"/>
    </xf>
    <xf numFmtId="0" fontId="23" fillId="4" borderId="4" xfId="0" applyFont="1" applyFill="1" applyBorder="1"/>
    <xf numFmtId="0" fontId="23" fillId="4" borderId="4" xfId="0" applyFont="1" applyFill="1" applyBorder="1" applyAlignment="1">
      <alignment horizontal="left"/>
    </xf>
    <xf numFmtId="0" fontId="24" fillId="0" borderId="0" xfId="0" applyFont="1"/>
    <xf numFmtId="0" fontId="23" fillId="0" borderId="0" xfId="0" applyFont="1"/>
    <xf numFmtId="0" fontId="27" fillId="9" borderId="10" xfId="0" applyFont="1" applyFill="1" applyBorder="1" applyAlignment="1">
      <alignment horizontal="center"/>
    </xf>
    <xf numFmtId="0" fontId="27" fillId="9" borderId="33" xfId="0" applyFont="1" applyFill="1" applyBorder="1" applyAlignment="1">
      <alignment horizontal="left"/>
    </xf>
    <xf numFmtId="0" fontId="27" fillId="9" borderId="34" xfId="0" applyFont="1" applyFill="1" applyBorder="1" applyAlignment="1">
      <alignment horizontal="left"/>
    </xf>
    <xf numFmtId="0" fontId="27" fillId="9" borderId="5" xfId="0" applyFont="1" applyFill="1" applyBorder="1" applyAlignment="1">
      <alignment horizontal="left"/>
    </xf>
    <xf numFmtId="0" fontId="23" fillId="4" borderId="4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165" fontId="23" fillId="3" borderId="5" xfId="0" applyNumberFormat="1" applyFont="1" applyFill="1" applyBorder="1" applyAlignment="1">
      <alignment horizontal="left"/>
    </xf>
    <xf numFmtId="0" fontId="23" fillId="3" borderId="5" xfId="0" applyFont="1" applyFill="1" applyBorder="1" applyAlignment="1">
      <alignment horizontal="left"/>
    </xf>
    <xf numFmtId="3" fontId="23" fillId="3" borderId="5" xfId="0" applyNumberFormat="1" applyFont="1" applyFill="1" applyBorder="1" applyAlignment="1">
      <alignment horizontal="left"/>
    </xf>
    <xf numFmtId="0" fontId="23" fillId="3" borderId="9" xfId="0" applyFont="1" applyFill="1" applyBorder="1"/>
    <xf numFmtId="0" fontId="27" fillId="3" borderId="5" xfId="0" applyFont="1" applyFill="1" applyBorder="1" applyAlignment="1">
      <alignment horizontal="left"/>
    </xf>
    <xf numFmtId="0" fontId="23" fillId="4" borderId="5" xfId="0" applyFont="1" applyFill="1" applyBorder="1" applyAlignment="1">
      <alignment horizontal="left"/>
    </xf>
    <xf numFmtId="0" fontId="23" fillId="4" borderId="13" xfId="0" applyFont="1" applyFill="1" applyBorder="1"/>
    <xf numFmtId="0" fontId="23" fillId="3" borderId="5" xfId="0" applyFont="1" applyFill="1" applyBorder="1"/>
    <xf numFmtId="0" fontId="23" fillId="4" borderId="15" xfId="0" applyFont="1" applyFill="1" applyBorder="1"/>
    <xf numFmtId="3" fontId="28" fillId="3" borderId="5" xfId="0" applyNumberFormat="1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8" fillId="3" borderId="5" xfId="0" applyFont="1" applyFill="1" applyBorder="1" applyAlignment="1">
      <alignment horizontal="left"/>
    </xf>
    <xf numFmtId="165" fontId="23" fillId="4" borderId="5" xfId="0" applyNumberFormat="1" applyFont="1" applyFill="1" applyBorder="1" applyAlignment="1">
      <alignment horizontal="left"/>
    </xf>
    <xf numFmtId="3" fontId="23" fillId="4" borderId="5" xfId="0" applyNumberFormat="1" applyFont="1" applyFill="1" applyBorder="1" applyAlignment="1">
      <alignment horizontal="left"/>
    </xf>
    <xf numFmtId="0" fontId="27" fillId="4" borderId="5" xfId="0" applyFont="1" applyFill="1" applyBorder="1" applyAlignment="1">
      <alignment horizontal="left"/>
    </xf>
    <xf numFmtId="0" fontId="23" fillId="3" borderId="15" xfId="0" applyFont="1" applyFill="1" applyBorder="1"/>
    <xf numFmtId="0" fontId="23" fillId="3" borderId="4" xfId="0" applyFont="1" applyFill="1" applyBorder="1"/>
    <xf numFmtId="2" fontId="27" fillId="4" borderId="5" xfId="0" applyNumberFormat="1" applyFont="1" applyFill="1" applyBorder="1" applyAlignment="1">
      <alignment horizontal="left"/>
    </xf>
    <xf numFmtId="4" fontId="23" fillId="4" borderId="5" xfId="0" applyNumberFormat="1" applyFont="1" applyFill="1" applyBorder="1" applyAlignment="1">
      <alignment horizontal="left"/>
    </xf>
    <xf numFmtId="0" fontId="23" fillId="13" borderId="5" xfId="0" applyFont="1" applyFill="1" applyBorder="1" applyAlignment="1">
      <alignment horizontal="left"/>
    </xf>
    <xf numFmtId="165" fontId="25" fillId="4" borderId="5" xfId="0" applyNumberFormat="1" applyFont="1" applyFill="1" applyBorder="1" applyAlignment="1">
      <alignment horizontal="center" vertical="center"/>
    </xf>
    <xf numFmtId="165" fontId="23" fillId="4" borderId="26" xfId="0" applyNumberFormat="1" applyFont="1" applyFill="1" applyBorder="1" applyAlignment="1">
      <alignment horizontal="left"/>
    </xf>
    <xf numFmtId="0" fontId="23" fillId="3" borderId="26" xfId="0" applyFont="1" applyFill="1" applyBorder="1" applyAlignment="1">
      <alignment horizontal="left"/>
    </xf>
    <xf numFmtId="3" fontId="23" fillId="3" borderId="26" xfId="0" applyNumberFormat="1" applyFont="1" applyFill="1" applyBorder="1" applyAlignment="1">
      <alignment horizontal="left"/>
    </xf>
    <xf numFmtId="0" fontId="27" fillId="3" borderId="26" xfId="0" applyFont="1" applyFill="1" applyBorder="1" applyAlignment="1">
      <alignment horizontal="left"/>
    </xf>
    <xf numFmtId="0" fontId="23" fillId="4" borderId="26" xfId="0" applyFont="1" applyFill="1" applyBorder="1" applyAlignment="1">
      <alignment horizontal="left"/>
    </xf>
    <xf numFmtId="3" fontId="23" fillId="4" borderId="26" xfId="0" applyNumberFormat="1" applyFont="1" applyFill="1" applyBorder="1" applyAlignment="1">
      <alignment horizontal="left"/>
    </xf>
    <xf numFmtId="0" fontId="27" fillId="4" borderId="26" xfId="0" applyFont="1" applyFill="1" applyBorder="1" applyAlignment="1">
      <alignment horizontal="left"/>
    </xf>
    <xf numFmtId="165" fontId="23" fillId="4" borderId="23" xfId="0" applyNumberFormat="1" applyFont="1" applyFill="1" applyBorder="1" applyAlignment="1">
      <alignment horizontal="left"/>
    </xf>
    <xf numFmtId="0" fontId="25" fillId="4" borderId="5" xfId="0" applyFont="1" applyFill="1" applyBorder="1" applyAlignment="1">
      <alignment horizontal="center" vertical="center"/>
    </xf>
    <xf numFmtId="164" fontId="23" fillId="4" borderId="5" xfId="0" applyNumberFormat="1" applyFont="1" applyFill="1" applyBorder="1" applyAlignment="1">
      <alignment horizontal="left"/>
    </xf>
    <xf numFmtId="164" fontId="23" fillId="4" borderId="26" xfId="0" applyNumberFormat="1" applyFont="1" applyFill="1" applyBorder="1" applyAlignment="1">
      <alignment horizontal="left"/>
    </xf>
    <xf numFmtId="0" fontId="23" fillId="4" borderId="5" xfId="0" applyFont="1" applyFill="1" applyBorder="1"/>
    <xf numFmtId="0" fontId="23" fillId="4" borderId="16" xfId="0" applyFont="1" applyFill="1" applyBorder="1"/>
    <xf numFmtId="0" fontId="23" fillId="4" borderId="14" xfId="0" applyFont="1" applyFill="1" applyBorder="1"/>
    <xf numFmtId="0" fontId="23" fillId="12" borderId="15" xfId="0" applyFont="1" applyFill="1" applyBorder="1"/>
    <xf numFmtId="0" fontId="23" fillId="12" borderId="36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left"/>
    </xf>
    <xf numFmtId="3" fontId="23" fillId="12" borderId="5" xfId="0" applyNumberFormat="1" applyFont="1" applyFill="1" applyBorder="1" applyAlignment="1">
      <alignment horizontal="left"/>
    </xf>
    <xf numFmtId="0" fontId="27" fillId="12" borderId="26" xfId="0" applyFont="1" applyFill="1" applyBorder="1" applyAlignment="1">
      <alignment horizontal="left"/>
    </xf>
    <xf numFmtId="0" fontId="23" fillId="12" borderId="26" xfId="0" applyFont="1" applyFill="1" applyBorder="1" applyAlignment="1">
      <alignment horizontal="left"/>
    </xf>
    <xf numFmtId="0" fontId="23" fillId="12" borderId="26" xfId="0" applyFont="1" applyFill="1" applyBorder="1"/>
    <xf numFmtId="0" fontId="23" fillId="12" borderId="5" xfId="0" applyFont="1" applyFill="1" applyBorder="1"/>
    <xf numFmtId="0" fontId="23" fillId="12" borderId="13" xfId="0" applyFont="1" applyFill="1" applyBorder="1"/>
    <xf numFmtId="0" fontId="23" fillId="12" borderId="4" xfId="0" applyFont="1" applyFill="1" applyBorder="1"/>
    <xf numFmtId="168" fontId="23" fillId="4" borderId="5" xfId="0" applyNumberFormat="1" applyFont="1" applyFill="1" applyBorder="1" applyAlignment="1">
      <alignment horizontal="left"/>
    </xf>
    <xf numFmtId="4" fontId="27" fillId="4" borderId="5" xfId="0" applyNumberFormat="1" applyFont="1" applyFill="1" applyBorder="1" applyAlignment="1">
      <alignment horizontal="left"/>
    </xf>
    <xf numFmtId="0" fontId="24" fillId="0" borderId="5" xfId="0" applyFont="1" applyBorder="1"/>
    <xf numFmtId="3" fontId="23" fillId="4" borderId="5" xfId="0" applyNumberFormat="1" applyFont="1" applyFill="1" applyBorder="1"/>
    <xf numFmtId="166" fontId="23" fillId="4" borderId="13" xfId="0" applyNumberFormat="1" applyFont="1" applyFill="1" applyBorder="1"/>
    <xf numFmtId="0" fontId="23" fillId="0" borderId="5" xfId="0" applyFont="1" applyBorder="1"/>
    <xf numFmtId="168" fontId="23" fillId="3" borderId="5" xfId="0" applyNumberFormat="1" applyFont="1" applyFill="1" applyBorder="1" applyAlignment="1">
      <alignment horizontal="left"/>
    </xf>
    <xf numFmtId="0" fontId="24" fillId="3" borderId="5" xfId="0" applyFont="1" applyFill="1" applyBorder="1"/>
    <xf numFmtId="0" fontId="23" fillId="3" borderId="0" xfId="0" applyFont="1" applyFill="1"/>
    <xf numFmtId="4" fontId="23" fillId="4" borderId="4" xfId="0" applyNumberFormat="1" applyFont="1" applyFill="1" applyBorder="1"/>
    <xf numFmtId="3" fontId="23" fillId="3" borderId="5" xfId="0" applyNumberFormat="1" applyFont="1" applyFill="1" applyBorder="1"/>
    <xf numFmtId="166" fontId="23" fillId="3" borderId="13" xfId="0" applyNumberFormat="1" applyFont="1" applyFill="1" applyBorder="1"/>
    <xf numFmtId="0" fontId="23" fillId="4" borderId="18" xfId="0" applyFont="1" applyFill="1" applyBorder="1"/>
    <xf numFmtId="0" fontId="24" fillId="0" borderId="0" xfId="0" applyFont="1" applyAlignment="1">
      <alignment horizontal="left"/>
    </xf>
    <xf numFmtId="3" fontId="24" fillId="0" borderId="0" xfId="0" applyNumberFormat="1" applyFont="1"/>
    <xf numFmtId="169" fontId="24" fillId="0" borderId="0" xfId="0" applyNumberFormat="1" applyFont="1"/>
    <xf numFmtId="0" fontId="23" fillId="18" borderId="15" xfId="0" applyFont="1" applyFill="1" applyBorder="1"/>
    <xf numFmtId="0" fontId="23" fillId="18" borderId="5" xfId="0" applyFont="1" applyFill="1" applyBorder="1"/>
    <xf numFmtId="168" fontId="23" fillId="18" borderId="5" xfId="0" applyNumberFormat="1" applyFont="1" applyFill="1" applyBorder="1" applyAlignment="1">
      <alignment horizontal="left"/>
    </xf>
    <xf numFmtId="0" fontId="23" fillId="19" borderId="5" xfId="0" applyFont="1" applyFill="1" applyBorder="1" applyAlignment="1">
      <alignment horizontal="left"/>
    </xf>
    <xf numFmtId="3" fontId="23" fillId="19" borderId="5" xfId="0" applyNumberFormat="1" applyFont="1" applyFill="1" applyBorder="1" applyAlignment="1">
      <alignment horizontal="left"/>
    </xf>
    <xf numFmtId="3" fontId="23" fillId="18" borderId="5" xfId="0" applyNumberFormat="1" applyFont="1" applyFill="1" applyBorder="1" applyAlignment="1">
      <alignment horizontal="left"/>
    </xf>
    <xf numFmtId="0" fontId="25" fillId="19" borderId="5" xfId="0" applyFont="1" applyFill="1" applyBorder="1" applyAlignment="1">
      <alignment horizontal="left"/>
    </xf>
    <xf numFmtId="0" fontId="24" fillId="19" borderId="5" xfId="0" applyFont="1" applyFill="1" applyBorder="1"/>
    <xf numFmtId="0" fontId="23" fillId="18" borderId="5" xfId="0" applyFont="1" applyFill="1" applyBorder="1" applyAlignment="1">
      <alignment horizontal="left"/>
    </xf>
    <xf numFmtId="3" fontId="23" fillId="18" borderId="5" xfId="0" applyNumberFormat="1" applyFont="1" applyFill="1" applyBorder="1"/>
    <xf numFmtId="0" fontId="23" fillId="18" borderId="13" xfId="0" applyFont="1" applyFill="1" applyBorder="1"/>
    <xf numFmtId="0" fontId="23" fillId="18" borderId="4" xfId="0" applyFont="1" applyFill="1" applyBorder="1"/>
    <xf numFmtId="0" fontId="24" fillId="20" borderId="0" xfId="0" applyFont="1" applyFill="1"/>
    <xf numFmtId="0" fontId="23" fillId="21" borderId="15" xfId="0" applyFont="1" applyFill="1" applyBorder="1"/>
    <xf numFmtId="0" fontId="23" fillId="21" borderId="5" xfId="0" applyFont="1" applyFill="1" applyBorder="1"/>
    <xf numFmtId="168" fontId="23" fillId="22" borderId="5" xfId="0" applyNumberFormat="1" applyFont="1" applyFill="1" applyBorder="1" applyAlignment="1">
      <alignment horizontal="left"/>
    </xf>
    <xf numFmtId="0" fontId="23" fillId="22" borderId="5" xfId="0" applyFont="1" applyFill="1" applyBorder="1" applyAlignment="1">
      <alignment horizontal="left"/>
    </xf>
    <xf numFmtId="3" fontId="23" fillId="22" borderId="5" xfId="0" applyNumberFormat="1" applyFont="1" applyFill="1" applyBorder="1" applyAlignment="1">
      <alignment horizontal="left"/>
    </xf>
    <xf numFmtId="0" fontId="25" fillId="22" borderId="5" xfId="0" applyFont="1" applyFill="1" applyBorder="1" applyAlignment="1">
      <alignment horizontal="left"/>
    </xf>
    <xf numFmtId="0" fontId="24" fillId="22" borderId="5" xfId="0" applyFont="1" applyFill="1" applyBorder="1"/>
    <xf numFmtId="0" fontId="23" fillId="22" borderId="5" xfId="0" applyFont="1" applyFill="1" applyBorder="1"/>
    <xf numFmtId="3" fontId="23" fillId="22" borderId="5" xfId="0" applyNumberFormat="1" applyFont="1" applyFill="1" applyBorder="1"/>
    <xf numFmtId="0" fontId="23" fillId="21" borderId="13" xfId="0" applyFont="1" applyFill="1" applyBorder="1"/>
    <xf numFmtId="0" fontId="23" fillId="21" borderId="4" xfId="0" applyFont="1" applyFill="1" applyBorder="1"/>
    <xf numFmtId="0" fontId="24" fillId="23" borderId="0" xfId="0" applyFont="1" applyFill="1"/>
    <xf numFmtId="3" fontId="10" fillId="8" borderId="20" xfId="0" applyNumberFormat="1" applyFont="1" applyFill="1" applyBorder="1" applyAlignment="1">
      <alignment horizontal="center" wrapText="1"/>
    </xf>
    <xf numFmtId="0" fontId="2" fillId="0" borderId="22" xfId="0" applyFont="1" applyBorder="1"/>
    <xf numFmtId="0" fontId="2" fillId="0" borderId="12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3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7" fillId="7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3" fontId="5" fillId="3" borderId="0" xfId="0" applyNumberFormat="1" applyFont="1" applyFill="1" applyAlignment="1">
      <alignment horizontal="center" vertical="center" wrapText="1"/>
    </xf>
    <xf numFmtId="0" fontId="0" fillId="0" borderId="0" xfId="0"/>
    <xf numFmtId="3" fontId="10" fillId="3" borderId="19" xfId="0" applyNumberFormat="1" applyFont="1" applyFill="1" applyBorder="1" applyAlignment="1">
      <alignment horizontal="center" wrapText="1"/>
    </xf>
    <xf numFmtId="3" fontId="10" fillId="3" borderId="0" xfId="0" applyNumberFormat="1" applyFont="1" applyFill="1" applyAlignment="1">
      <alignment horizontal="center" wrapText="1"/>
    </xf>
    <xf numFmtId="0" fontId="14" fillId="16" borderId="23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14" fillId="10" borderId="23" xfId="0" applyFont="1" applyFill="1" applyBorder="1" applyAlignment="1">
      <alignment horizontal="center"/>
    </xf>
    <xf numFmtId="0" fontId="23" fillId="4" borderId="26" xfId="0" applyFont="1" applyFill="1" applyBorder="1" applyAlignment="1">
      <alignment horizontal="center" vertical="center"/>
    </xf>
    <xf numFmtId="0" fontId="26" fillId="0" borderId="35" xfId="0" applyFont="1" applyBorder="1"/>
    <xf numFmtId="0" fontId="26" fillId="0" borderId="36" xfId="0" applyFont="1" applyBorder="1"/>
    <xf numFmtId="0" fontId="27" fillId="4" borderId="26" xfId="0" applyFont="1" applyFill="1" applyBorder="1" applyAlignment="1">
      <alignment horizontal="center" vertical="center"/>
    </xf>
    <xf numFmtId="0" fontId="23" fillId="4" borderId="35" xfId="0" applyFont="1" applyFill="1" applyBorder="1" applyAlignment="1">
      <alignment horizontal="center" vertical="center"/>
    </xf>
    <xf numFmtId="0" fontId="23" fillId="3" borderId="26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26" fillId="0" borderId="7" xfId="0" applyFont="1" applyBorder="1"/>
    <xf numFmtId="0" fontId="26" fillId="0" borderId="32" xfId="0" applyFont="1" applyBorder="1"/>
    <xf numFmtId="0" fontId="27" fillId="11" borderId="26" xfId="0" applyFont="1" applyFill="1" applyBorder="1" applyAlignment="1">
      <alignment horizontal="center" vertical="center"/>
    </xf>
    <xf numFmtId="0" fontId="26" fillId="0" borderId="37" xfId="0" applyFont="1" applyBorder="1"/>
    <xf numFmtId="0" fontId="27" fillId="11" borderId="35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6" fillId="0" borderId="38" xfId="0" applyFont="1" applyBorder="1"/>
    <xf numFmtId="0" fontId="26" fillId="0" borderId="39" xfId="0" applyFont="1" applyBorder="1"/>
    <xf numFmtId="0" fontId="23" fillId="11" borderId="26" xfId="0" applyFont="1" applyFill="1" applyBorder="1" applyAlignment="1">
      <alignment horizontal="center" vertical="center"/>
    </xf>
    <xf numFmtId="0" fontId="23" fillId="19" borderId="5" xfId="0" applyFont="1" applyFill="1" applyBorder="1"/>
    <xf numFmtId="3" fontId="23" fillId="19" borderId="5" xfId="0" applyNumberFormat="1" applyFont="1" applyFill="1" applyBorder="1"/>
    <xf numFmtId="0" fontId="24" fillId="20" borderId="5" xfId="0" applyFont="1" applyFill="1" applyBorder="1"/>
    <xf numFmtId="171" fontId="24" fillId="0" borderId="5" xfId="1" applyNumberFormat="1" applyFont="1" applyBorder="1"/>
    <xf numFmtId="171" fontId="24" fillId="0" borderId="5" xfId="0" applyNumberFormat="1" applyFont="1" applyBorder="1"/>
    <xf numFmtId="0" fontId="27" fillId="18" borderId="15" xfId="0" applyFont="1" applyFill="1" applyBorder="1"/>
    <xf numFmtId="0" fontId="27" fillId="18" borderId="5" xfId="0" applyFont="1" applyFill="1" applyBorder="1"/>
    <xf numFmtId="168" fontId="27" fillId="18" borderId="5" xfId="0" applyNumberFormat="1" applyFont="1" applyFill="1" applyBorder="1" applyAlignment="1">
      <alignment horizontal="left"/>
    </xf>
    <xf numFmtId="0" fontId="27" fillId="19" borderId="5" xfId="0" applyFont="1" applyFill="1" applyBorder="1" applyAlignment="1">
      <alignment horizontal="left"/>
    </xf>
    <xf numFmtId="3" fontId="27" fillId="19" borderId="5" xfId="0" applyNumberFormat="1" applyFont="1" applyFill="1" applyBorder="1" applyAlignment="1">
      <alignment horizontal="left"/>
    </xf>
    <xf numFmtId="0" fontId="29" fillId="19" borderId="5" xfId="0" applyFont="1" applyFill="1" applyBorder="1"/>
    <xf numFmtId="0" fontId="27" fillId="19" borderId="5" xfId="0" applyFont="1" applyFill="1" applyBorder="1"/>
    <xf numFmtId="3" fontId="27" fillId="19" borderId="5" xfId="0" applyNumberFormat="1" applyFont="1" applyFill="1" applyBorder="1"/>
    <xf numFmtId="0" fontId="27" fillId="18" borderId="13" xfId="0" applyFont="1" applyFill="1" applyBorder="1"/>
    <xf numFmtId="0" fontId="27" fillId="18" borderId="4" xfId="0" applyFont="1" applyFill="1" applyBorder="1"/>
    <xf numFmtId="0" fontId="29" fillId="20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06666"/>
  </sheetPr>
  <dimension ref="A1:AH190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" customHeight="1"/>
  <cols>
    <col min="1" max="1" width="4" customWidth="1"/>
    <col min="2" max="2" width="11.42578125" customWidth="1"/>
    <col min="3" max="3" width="32.140625" customWidth="1"/>
    <col min="4" max="4" width="32.28515625" customWidth="1"/>
    <col min="5" max="5" width="36.7109375" customWidth="1"/>
    <col min="6" max="6" width="12.28515625" customWidth="1"/>
    <col min="7" max="7" width="17.85546875" customWidth="1"/>
    <col min="8" max="8" width="25" customWidth="1"/>
    <col min="9" max="9" width="21.42578125" customWidth="1"/>
    <col min="10" max="10" width="13.85546875" customWidth="1"/>
    <col min="11" max="11" width="16.140625" customWidth="1"/>
    <col min="12" max="12" width="12" customWidth="1"/>
    <col min="13" max="13" width="11.5703125" customWidth="1"/>
    <col min="14" max="21" width="12.85546875" customWidth="1"/>
    <col min="22" max="34" width="12.140625" customWidth="1"/>
  </cols>
  <sheetData>
    <row r="1" spans="1:34" ht="19.5" customHeight="1">
      <c r="A1" s="262" t="s">
        <v>0</v>
      </c>
      <c r="B1" s="263"/>
      <c r="C1" s="263"/>
      <c r="D1" s="263"/>
      <c r="E1" s="263"/>
      <c r="F1" s="263"/>
      <c r="G1" s="263"/>
      <c r="H1" s="264"/>
      <c r="I1" s="1"/>
      <c r="J1" s="1"/>
      <c r="K1" s="2"/>
      <c r="L1" s="3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ht="19.5" customHeight="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8"/>
      <c r="J2" s="8"/>
      <c r="K2" s="9"/>
      <c r="L2" s="5"/>
      <c r="M2" s="5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19.5" customHeight="1">
      <c r="A3" s="10">
        <v>12</v>
      </c>
      <c r="B3" s="11"/>
      <c r="C3" s="12"/>
      <c r="D3" s="13"/>
      <c r="E3" s="13" t="s">
        <v>9</v>
      </c>
      <c r="F3" s="13" t="s">
        <v>10</v>
      </c>
      <c r="G3" s="14">
        <v>1432222</v>
      </c>
      <c r="H3" s="13" t="s">
        <v>11</v>
      </c>
      <c r="I3" s="15"/>
      <c r="J3" s="15"/>
      <c r="K3" s="15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spans="1:34" ht="19.5" customHeight="1">
      <c r="A4" s="10">
        <v>12</v>
      </c>
      <c r="B4" s="11"/>
      <c r="C4" s="12"/>
      <c r="D4" s="13"/>
      <c r="E4" s="13" t="s">
        <v>9</v>
      </c>
      <c r="F4" s="13" t="s">
        <v>12</v>
      </c>
      <c r="G4" s="16">
        <v>263702.71999999997</v>
      </c>
      <c r="H4" s="13" t="s">
        <v>11</v>
      </c>
      <c r="I4" s="4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ht="19.5" customHeight="1">
      <c r="A5" s="265">
        <v>2023</v>
      </c>
      <c r="B5" s="266"/>
      <c r="C5" s="266"/>
      <c r="D5" s="266"/>
      <c r="E5" s="266"/>
      <c r="F5" s="266"/>
      <c r="G5" s="266"/>
      <c r="H5" s="267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spans="1:34" ht="19.5" customHeight="1">
      <c r="A6" s="10">
        <v>1</v>
      </c>
      <c r="B6" s="17">
        <v>44935</v>
      </c>
      <c r="C6" s="18" t="s">
        <v>13</v>
      </c>
      <c r="D6" s="18" t="s">
        <v>14</v>
      </c>
      <c r="E6" s="19" t="s">
        <v>15</v>
      </c>
      <c r="F6" s="19" t="s">
        <v>10</v>
      </c>
      <c r="G6" s="20">
        <v>626000000</v>
      </c>
      <c r="H6" s="18" t="s">
        <v>11</v>
      </c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9.5" customHeight="1">
      <c r="A7" s="10">
        <v>1</v>
      </c>
      <c r="B7" s="17">
        <v>44935</v>
      </c>
      <c r="C7" s="18" t="s">
        <v>16</v>
      </c>
      <c r="D7" s="21" t="s">
        <v>16</v>
      </c>
      <c r="E7" s="19" t="s">
        <v>17</v>
      </c>
      <c r="F7" s="19" t="s">
        <v>10</v>
      </c>
      <c r="G7" s="20">
        <v>-626700000</v>
      </c>
      <c r="H7" s="18" t="s">
        <v>11</v>
      </c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 ht="19.5" customHeight="1">
      <c r="A8" s="10">
        <v>1</v>
      </c>
      <c r="B8" s="17">
        <v>44935</v>
      </c>
      <c r="C8" s="22" t="s">
        <v>16</v>
      </c>
      <c r="D8" s="23" t="s">
        <v>16</v>
      </c>
      <c r="E8" s="23" t="s">
        <v>18</v>
      </c>
      <c r="F8" s="23" t="s">
        <v>12</v>
      </c>
      <c r="G8" s="20">
        <v>750000</v>
      </c>
      <c r="H8" s="18" t="s">
        <v>11</v>
      </c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spans="1:34" ht="19.5" customHeight="1">
      <c r="A9" s="10">
        <v>1</v>
      </c>
      <c r="B9" s="24">
        <v>44937</v>
      </c>
      <c r="C9" s="22" t="s">
        <v>16</v>
      </c>
      <c r="D9" s="25" t="s">
        <v>19</v>
      </c>
      <c r="E9" s="18" t="s">
        <v>20</v>
      </c>
      <c r="F9" s="23" t="s">
        <v>12</v>
      </c>
      <c r="G9" s="26">
        <v>-950000</v>
      </c>
      <c r="H9" s="18" t="s">
        <v>11</v>
      </c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spans="1:34" ht="19.5" customHeight="1">
      <c r="A10" s="10">
        <v>1</v>
      </c>
      <c r="B10" s="17">
        <v>44939</v>
      </c>
      <c r="C10" s="18" t="s">
        <v>21</v>
      </c>
      <c r="D10" s="18" t="s">
        <v>16</v>
      </c>
      <c r="E10" s="18" t="s">
        <v>22</v>
      </c>
      <c r="F10" s="23" t="s">
        <v>12</v>
      </c>
      <c r="G10" s="20">
        <v>46098.42</v>
      </c>
      <c r="H10" s="18" t="s">
        <v>11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spans="1:34" ht="19.5" customHeight="1">
      <c r="A11" s="10">
        <v>1</v>
      </c>
      <c r="B11" s="17">
        <v>44939</v>
      </c>
      <c r="C11" s="18" t="s">
        <v>23</v>
      </c>
      <c r="D11" s="22" t="s">
        <v>16</v>
      </c>
      <c r="E11" s="18" t="s">
        <v>22</v>
      </c>
      <c r="F11" s="23" t="s">
        <v>12</v>
      </c>
      <c r="G11" s="20">
        <v>319913</v>
      </c>
      <c r="H11" s="18" t="s">
        <v>11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4" ht="18.75" customHeight="1">
      <c r="A12" s="10">
        <v>1</v>
      </c>
      <c r="B12" s="17">
        <v>44939</v>
      </c>
      <c r="C12" s="18" t="s">
        <v>23</v>
      </c>
      <c r="D12" s="22" t="s">
        <v>16</v>
      </c>
      <c r="E12" s="18" t="s">
        <v>22</v>
      </c>
      <c r="F12" s="23" t="s">
        <v>12</v>
      </c>
      <c r="G12" s="20">
        <v>136.61000000000001</v>
      </c>
      <c r="H12" s="18" t="s">
        <v>11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spans="1:34" ht="19.5" customHeight="1">
      <c r="A13" s="10">
        <v>1</v>
      </c>
      <c r="B13" s="17">
        <v>44943</v>
      </c>
      <c r="C13" s="18" t="s">
        <v>13</v>
      </c>
      <c r="D13" s="18" t="s">
        <v>14</v>
      </c>
      <c r="E13" s="18" t="s">
        <v>15</v>
      </c>
      <c r="F13" s="18" t="s">
        <v>10</v>
      </c>
      <c r="G13" s="20">
        <v>410000000</v>
      </c>
      <c r="H13" s="18" t="s">
        <v>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 ht="19.5" customHeight="1">
      <c r="A14" s="10">
        <v>1</v>
      </c>
      <c r="B14" s="17">
        <v>44943</v>
      </c>
      <c r="C14" s="18" t="s">
        <v>16</v>
      </c>
      <c r="D14" s="27" t="s">
        <v>16</v>
      </c>
      <c r="E14" s="18" t="s">
        <v>17</v>
      </c>
      <c r="F14" s="18" t="s">
        <v>10</v>
      </c>
      <c r="G14" s="20">
        <v>-409750000</v>
      </c>
      <c r="H14" s="18" t="s">
        <v>11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 ht="19.5" customHeight="1">
      <c r="A15" s="10">
        <v>1</v>
      </c>
      <c r="B15" s="17">
        <v>44943</v>
      </c>
      <c r="C15" s="18" t="s">
        <v>16</v>
      </c>
      <c r="D15" s="18" t="s">
        <v>16</v>
      </c>
      <c r="E15" s="18" t="s">
        <v>18</v>
      </c>
      <c r="F15" s="18" t="s">
        <v>12</v>
      </c>
      <c r="G15" s="20">
        <v>500000</v>
      </c>
      <c r="H15" s="18" t="s">
        <v>11</v>
      </c>
      <c r="J15" s="28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spans="1:34" ht="19.5" customHeight="1">
      <c r="A16" s="10">
        <v>1</v>
      </c>
      <c r="B16" s="29">
        <v>44944</v>
      </c>
      <c r="C16" s="30" t="s">
        <v>16</v>
      </c>
      <c r="D16" s="30" t="s">
        <v>19</v>
      </c>
      <c r="E16" s="30" t="s">
        <v>20</v>
      </c>
      <c r="F16" s="30" t="s">
        <v>12</v>
      </c>
      <c r="G16" s="31">
        <v>-900000</v>
      </c>
      <c r="H16" s="30" t="s">
        <v>11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spans="1:34" ht="19.5" customHeight="1">
      <c r="A17" s="10">
        <v>1</v>
      </c>
      <c r="B17" s="17">
        <v>44950</v>
      </c>
      <c r="C17" s="18" t="s">
        <v>13</v>
      </c>
      <c r="D17" s="18" t="s">
        <v>14</v>
      </c>
      <c r="E17" s="18" t="s">
        <v>15</v>
      </c>
      <c r="F17" s="18" t="s">
        <v>10</v>
      </c>
      <c r="G17" s="20">
        <v>504000000</v>
      </c>
      <c r="H17" s="18" t="s">
        <v>11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 ht="19.5" customHeight="1">
      <c r="A18" s="10">
        <v>1</v>
      </c>
      <c r="B18" s="17">
        <v>44950</v>
      </c>
      <c r="C18" s="18" t="s">
        <v>16</v>
      </c>
      <c r="D18" s="27" t="s">
        <v>16</v>
      </c>
      <c r="E18" s="18" t="s">
        <v>17</v>
      </c>
      <c r="F18" s="18" t="s">
        <v>10</v>
      </c>
      <c r="G18" s="20">
        <v>-365175000</v>
      </c>
      <c r="H18" s="18" t="s">
        <v>11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 ht="19.5" customHeight="1">
      <c r="A19" s="10">
        <v>1</v>
      </c>
      <c r="B19" s="17">
        <v>44950</v>
      </c>
      <c r="C19" s="18" t="s">
        <v>16</v>
      </c>
      <c r="D19" s="18" t="s">
        <v>16</v>
      </c>
      <c r="E19" s="18" t="s">
        <v>18</v>
      </c>
      <c r="F19" s="18" t="s">
        <v>12</v>
      </c>
      <c r="G19" s="20">
        <v>450000</v>
      </c>
      <c r="H19" s="18" t="s">
        <v>11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 ht="19.5" customHeight="1">
      <c r="A20" s="10">
        <v>1</v>
      </c>
      <c r="B20" s="17">
        <v>44950</v>
      </c>
      <c r="C20" s="18" t="s">
        <v>16</v>
      </c>
      <c r="D20" s="27" t="s">
        <v>16</v>
      </c>
      <c r="E20" s="18" t="s">
        <v>17</v>
      </c>
      <c r="F20" s="18" t="s">
        <v>10</v>
      </c>
      <c r="G20" s="20">
        <v>-137054000</v>
      </c>
      <c r="H20" s="18" t="s">
        <v>11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spans="1:34" ht="19.5" customHeight="1">
      <c r="A21" s="10">
        <v>1</v>
      </c>
      <c r="B21" s="17">
        <v>44950</v>
      </c>
      <c r="C21" s="18" t="s">
        <v>16</v>
      </c>
      <c r="D21" s="18" t="s">
        <v>16</v>
      </c>
      <c r="E21" s="18" t="s">
        <v>18</v>
      </c>
      <c r="F21" s="18" t="s">
        <v>12</v>
      </c>
      <c r="G21" s="20">
        <v>170000</v>
      </c>
      <c r="H21" s="18" t="s">
        <v>11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spans="1:34" ht="19.5" customHeight="1">
      <c r="A22" s="10">
        <v>1</v>
      </c>
      <c r="B22" s="32">
        <v>44951</v>
      </c>
      <c r="C22" s="18" t="s">
        <v>16</v>
      </c>
      <c r="D22" s="18" t="s">
        <v>19</v>
      </c>
      <c r="E22" s="18" t="s">
        <v>20</v>
      </c>
      <c r="F22" s="18" t="s">
        <v>12</v>
      </c>
      <c r="G22" s="20">
        <v>-600000</v>
      </c>
      <c r="H22" s="18" t="s">
        <v>11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spans="1:34" ht="19.5" customHeight="1">
      <c r="A23" s="10">
        <v>1</v>
      </c>
      <c r="B23" s="32">
        <v>44951</v>
      </c>
      <c r="C23" s="18" t="s">
        <v>16</v>
      </c>
      <c r="D23" s="18" t="s">
        <v>24</v>
      </c>
      <c r="E23" s="18" t="s">
        <v>25</v>
      </c>
      <c r="F23" s="18" t="s">
        <v>12</v>
      </c>
      <c r="G23" s="20">
        <v>-80</v>
      </c>
      <c r="H23" s="18" t="s">
        <v>11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spans="1:34" ht="19.5" customHeight="1">
      <c r="A24" s="10">
        <v>1</v>
      </c>
      <c r="B24" s="32">
        <v>44951</v>
      </c>
      <c r="C24" s="18" t="s">
        <v>16</v>
      </c>
      <c r="D24" s="18" t="s">
        <v>26</v>
      </c>
      <c r="E24" s="18" t="s">
        <v>25</v>
      </c>
      <c r="F24" s="18" t="s">
        <v>12</v>
      </c>
      <c r="G24" s="20">
        <v>-2767.5</v>
      </c>
      <c r="H24" s="18" t="s">
        <v>11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spans="1:34" ht="19.5" customHeight="1">
      <c r="A25" s="10">
        <v>1</v>
      </c>
      <c r="B25" s="32">
        <v>44952</v>
      </c>
      <c r="C25" s="18" t="s">
        <v>13</v>
      </c>
      <c r="D25" s="18" t="s">
        <v>14</v>
      </c>
      <c r="E25" s="18" t="s">
        <v>15</v>
      </c>
      <c r="F25" s="18" t="s">
        <v>10</v>
      </c>
      <c r="G25" s="20">
        <v>729000000</v>
      </c>
      <c r="H25" s="18" t="s">
        <v>11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spans="1:34" ht="19.5" customHeight="1">
      <c r="A26" s="10">
        <v>1</v>
      </c>
      <c r="B26" s="32">
        <v>44952</v>
      </c>
      <c r="C26" s="18" t="s">
        <v>16</v>
      </c>
      <c r="D26" s="27" t="s">
        <v>16</v>
      </c>
      <c r="E26" s="18" t="s">
        <v>17</v>
      </c>
      <c r="F26" s="18" t="s">
        <v>10</v>
      </c>
      <c r="G26" s="20">
        <v>-321320000</v>
      </c>
      <c r="H26" s="18" t="s">
        <v>11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spans="1:34" ht="19.5" customHeight="1">
      <c r="A27" s="10">
        <v>1</v>
      </c>
      <c r="B27" s="32">
        <v>44952</v>
      </c>
      <c r="C27" s="18" t="s">
        <v>16</v>
      </c>
      <c r="D27" s="18" t="s">
        <v>16</v>
      </c>
      <c r="E27" s="18" t="s">
        <v>18</v>
      </c>
      <c r="F27" s="18" t="s">
        <v>12</v>
      </c>
      <c r="G27" s="20">
        <v>400000</v>
      </c>
      <c r="H27" s="18" t="s">
        <v>11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spans="1:34" ht="19.5" customHeight="1">
      <c r="A28" s="10">
        <v>1</v>
      </c>
      <c r="B28" s="32">
        <v>44952</v>
      </c>
      <c r="C28" s="18" t="s">
        <v>16</v>
      </c>
      <c r="D28" s="27" t="s">
        <v>16</v>
      </c>
      <c r="E28" s="18" t="s">
        <v>17</v>
      </c>
      <c r="F28" s="18" t="s">
        <v>10</v>
      </c>
      <c r="G28" s="20">
        <v>-320600000</v>
      </c>
      <c r="H28" s="18" t="s">
        <v>11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spans="1:34" ht="19.5" customHeight="1">
      <c r="A29" s="10">
        <v>1</v>
      </c>
      <c r="B29" s="32">
        <v>44952</v>
      </c>
      <c r="C29" s="18" t="s">
        <v>16</v>
      </c>
      <c r="D29" s="18" t="s">
        <v>16</v>
      </c>
      <c r="E29" s="18" t="s">
        <v>18</v>
      </c>
      <c r="F29" s="18" t="s">
        <v>12</v>
      </c>
      <c r="G29" s="20">
        <v>400000</v>
      </c>
      <c r="H29" s="18" t="s">
        <v>11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 ht="19.5" customHeight="1">
      <c r="A30" s="10">
        <v>1</v>
      </c>
      <c r="B30" s="32">
        <v>44952</v>
      </c>
      <c r="C30" s="18" t="s">
        <v>16</v>
      </c>
      <c r="D30" s="27" t="s">
        <v>16</v>
      </c>
      <c r="E30" s="18" t="s">
        <v>17</v>
      </c>
      <c r="F30" s="18" t="s">
        <v>10</v>
      </c>
      <c r="G30" s="20">
        <v>-80220000</v>
      </c>
      <c r="H30" s="18" t="s">
        <v>11</v>
      </c>
      <c r="L30" s="33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spans="1:34" ht="19.5" customHeight="1">
      <c r="A31" s="10">
        <v>1</v>
      </c>
      <c r="B31" s="32">
        <v>44952</v>
      </c>
      <c r="C31" s="18" t="s">
        <v>16</v>
      </c>
      <c r="D31" s="18" t="s">
        <v>16</v>
      </c>
      <c r="E31" s="18" t="s">
        <v>18</v>
      </c>
      <c r="F31" s="18" t="s">
        <v>12</v>
      </c>
      <c r="G31" s="20">
        <v>100000</v>
      </c>
      <c r="H31" s="18" t="s">
        <v>11</v>
      </c>
      <c r="L31" s="33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spans="1:34" ht="19.5" customHeight="1">
      <c r="A32" s="10">
        <v>1</v>
      </c>
      <c r="B32" s="32">
        <v>44952</v>
      </c>
      <c r="C32" s="18" t="s">
        <v>16</v>
      </c>
      <c r="D32" s="18" t="s">
        <v>19</v>
      </c>
      <c r="E32" s="18" t="s">
        <v>20</v>
      </c>
      <c r="F32" s="18" t="s">
        <v>12</v>
      </c>
      <c r="G32" s="26">
        <v>-1000000</v>
      </c>
      <c r="H32" s="18" t="s">
        <v>11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spans="1:34" ht="19.5" customHeight="1">
      <c r="A33" s="10">
        <v>1</v>
      </c>
      <c r="B33" s="32">
        <v>44953</v>
      </c>
      <c r="C33" s="18" t="s">
        <v>27</v>
      </c>
      <c r="D33" s="18" t="s">
        <v>16</v>
      </c>
      <c r="E33" s="18" t="s">
        <v>28</v>
      </c>
      <c r="F33" s="18" t="s">
        <v>12</v>
      </c>
      <c r="G33" s="20">
        <v>46041.2</v>
      </c>
      <c r="H33" s="18" t="s">
        <v>11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spans="1:34" ht="19.5" customHeight="1">
      <c r="A34" s="10">
        <v>1</v>
      </c>
      <c r="B34" s="32">
        <v>44953</v>
      </c>
      <c r="C34" s="18" t="s">
        <v>27</v>
      </c>
      <c r="D34" s="18" t="s">
        <v>16</v>
      </c>
      <c r="E34" s="18" t="s">
        <v>28</v>
      </c>
      <c r="F34" s="18" t="s">
        <v>12</v>
      </c>
      <c r="G34" s="20">
        <v>47631.91</v>
      </c>
      <c r="H34" s="18" t="s">
        <v>11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spans="1:34" ht="19.5" customHeight="1">
      <c r="A35" s="10">
        <v>1</v>
      </c>
      <c r="B35" s="32">
        <v>44957</v>
      </c>
      <c r="C35" s="18" t="s">
        <v>29</v>
      </c>
      <c r="D35" s="18" t="s">
        <v>14</v>
      </c>
      <c r="E35" s="18" t="s">
        <v>15</v>
      </c>
      <c r="F35" s="18" t="s">
        <v>10</v>
      </c>
      <c r="G35" s="20">
        <v>175000000</v>
      </c>
      <c r="H35" s="18" t="s">
        <v>11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spans="1:34" ht="19.5" customHeight="1">
      <c r="A36" s="10">
        <v>1</v>
      </c>
      <c r="B36" s="32">
        <v>44957</v>
      </c>
      <c r="C36" s="18" t="s">
        <v>16</v>
      </c>
      <c r="D36" s="27" t="s">
        <v>16</v>
      </c>
      <c r="E36" s="18" t="s">
        <v>17</v>
      </c>
      <c r="F36" s="18" t="s">
        <v>10</v>
      </c>
      <c r="G36" s="20">
        <v>-182871200</v>
      </c>
      <c r="H36" s="18" t="s">
        <v>11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spans="1:34" ht="19.5" customHeight="1">
      <c r="A37" s="10">
        <v>1</v>
      </c>
      <c r="B37" s="32">
        <v>44957</v>
      </c>
      <c r="C37" s="18" t="s">
        <v>16</v>
      </c>
      <c r="D37" s="18" t="s">
        <v>16</v>
      </c>
      <c r="E37" s="18" t="s">
        <v>18</v>
      </c>
      <c r="F37" s="18" t="s">
        <v>12</v>
      </c>
      <c r="G37" s="20">
        <v>227000</v>
      </c>
      <c r="H37" s="18" t="s">
        <v>11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spans="1:34" ht="19.5" customHeight="1">
      <c r="A38" s="10">
        <v>2</v>
      </c>
      <c r="B38" s="32">
        <v>44963</v>
      </c>
      <c r="C38" s="18" t="s">
        <v>13</v>
      </c>
      <c r="D38" s="18" t="s">
        <v>14</v>
      </c>
      <c r="E38" s="18" t="s">
        <v>15</v>
      </c>
      <c r="F38" s="18" t="s">
        <v>10</v>
      </c>
      <c r="G38" s="20">
        <v>480000000</v>
      </c>
      <c r="H38" s="18" t="s">
        <v>11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spans="1:34" ht="19.5" customHeight="1">
      <c r="A39" s="10">
        <v>2</v>
      </c>
      <c r="B39" s="32">
        <v>44963</v>
      </c>
      <c r="C39" s="18" t="s">
        <v>16</v>
      </c>
      <c r="D39" s="27" t="s">
        <v>16</v>
      </c>
      <c r="E39" s="18" t="s">
        <v>17</v>
      </c>
      <c r="F39" s="18" t="s">
        <v>10</v>
      </c>
      <c r="G39" s="20">
        <v>-481620000</v>
      </c>
      <c r="H39" s="18" t="s">
        <v>11</v>
      </c>
      <c r="L39" s="33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spans="1:34" ht="19.5" customHeight="1">
      <c r="A40" s="10">
        <v>2</v>
      </c>
      <c r="B40" s="32">
        <v>44963</v>
      </c>
      <c r="C40" s="18" t="s">
        <v>16</v>
      </c>
      <c r="D40" s="18" t="s">
        <v>16</v>
      </c>
      <c r="E40" s="18" t="s">
        <v>18</v>
      </c>
      <c r="F40" s="18" t="s">
        <v>12</v>
      </c>
      <c r="G40" s="20">
        <v>600000</v>
      </c>
      <c r="H40" s="18" t="s">
        <v>11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spans="1:34" ht="19.5" customHeight="1">
      <c r="A41" s="10">
        <v>2</v>
      </c>
      <c r="B41" s="32">
        <v>44964</v>
      </c>
      <c r="C41" s="18" t="s">
        <v>30</v>
      </c>
      <c r="D41" s="18" t="s">
        <v>14</v>
      </c>
      <c r="E41" s="18" t="s">
        <v>15</v>
      </c>
      <c r="F41" s="18" t="s">
        <v>10</v>
      </c>
      <c r="G41" s="20">
        <v>120000000</v>
      </c>
      <c r="H41" s="18" t="s">
        <v>11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spans="1:34" ht="19.5" customHeight="1">
      <c r="A42" s="10">
        <v>2</v>
      </c>
      <c r="B42" s="32">
        <v>44964</v>
      </c>
      <c r="C42" s="34" t="s">
        <v>29</v>
      </c>
      <c r="D42" s="18" t="s">
        <v>14</v>
      </c>
      <c r="E42" s="18" t="s">
        <v>15</v>
      </c>
      <c r="F42" s="18" t="s">
        <v>10</v>
      </c>
      <c r="G42" s="35">
        <v>58000000</v>
      </c>
      <c r="H42" s="18" t="s">
        <v>11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spans="1:34" ht="19.5" customHeight="1">
      <c r="A43" s="10">
        <v>2</v>
      </c>
      <c r="B43" s="32">
        <v>44964</v>
      </c>
      <c r="C43" s="18" t="s">
        <v>16</v>
      </c>
      <c r="D43" s="27" t="s">
        <v>16</v>
      </c>
      <c r="E43" s="18" t="s">
        <v>17</v>
      </c>
      <c r="F43" s="18" t="s">
        <v>10</v>
      </c>
      <c r="G43" s="20">
        <v>-119730000</v>
      </c>
      <c r="H43" s="18" t="s">
        <v>11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spans="1:34" ht="19.5" customHeight="1">
      <c r="A44" s="10">
        <v>2</v>
      </c>
      <c r="B44" s="32">
        <v>44964</v>
      </c>
      <c r="C44" s="18" t="s">
        <v>16</v>
      </c>
      <c r="D44" s="18" t="s">
        <v>16</v>
      </c>
      <c r="E44" s="18" t="s">
        <v>18</v>
      </c>
      <c r="F44" s="18" t="s">
        <v>12</v>
      </c>
      <c r="G44" s="20">
        <v>150000</v>
      </c>
      <c r="H44" s="18" t="s">
        <v>11</v>
      </c>
      <c r="L44" s="33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spans="1:34" ht="19.5" customHeight="1">
      <c r="A45" s="10">
        <v>2</v>
      </c>
      <c r="B45" s="32">
        <v>44964</v>
      </c>
      <c r="C45" s="18" t="s">
        <v>16</v>
      </c>
      <c r="D45" s="18" t="s">
        <v>31</v>
      </c>
      <c r="E45" s="18" t="s">
        <v>20</v>
      </c>
      <c r="F45" s="18" t="s">
        <v>12</v>
      </c>
      <c r="G45" s="20">
        <v>-150000</v>
      </c>
      <c r="H45" s="18" t="s">
        <v>11</v>
      </c>
      <c r="L45" s="33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spans="1:34" ht="19.5" customHeight="1">
      <c r="A46" s="10">
        <v>2</v>
      </c>
      <c r="B46" s="32">
        <v>44964</v>
      </c>
      <c r="C46" s="18" t="s">
        <v>16</v>
      </c>
      <c r="D46" s="18" t="s">
        <v>19</v>
      </c>
      <c r="E46" s="18" t="s">
        <v>20</v>
      </c>
      <c r="F46" s="18" t="s">
        <v>12</v>
      </c>
      <c r="G46" s="20">
        <v>-900000</v>
      </c>
      <c r="H46" s="18" t="s">
        <v>11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spans="1:34" ht="19.5" customHeight="1">
      <c r="A47" s="10">
        <v>2</v>
      </c>
      <c r="B47" s="32">
        <v>44964</v>
      </c>
      <c r="C47" s="18" t="s">
        <v>21</v>
      </c>
      <c r="D47" s="18" t="s">
        <v>16</v>
      </c>
      <c r="E47" s="18" t="s">
        <v>32</v>
      </c>
      <c r="F47" s="18" t="s">
        <v>12</v>
      </c>
      <c r="G47" s="20">
        <v>61320.46</v>
      </c>
      <c r="H47" s="18" t="s">
        <v>11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spans="1:34" ht="19.5" customHeight="1">
      <c r="A48" s="10">
        <v>2</v>
      </c>
      <c r="B48" s="32">
        <v>44964</v>
      </c>
      <c r="C48" s="18" t="s">
        <v>21</v>
      </c>
      <c r="D48" s="18" t="s">
        <v>16</v>
      </c>
      <c r="E48" s="18" t="s">
        <v>32</v>
      </c>
      <c r="F48" s="18" t="s">
        <v>12</v>
      </c>
      <c r="G48" s="20">
        <v>14263.42</v>
      </c>
      <c r="H48" s="18" t="s">
        <v>11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1:34" ht="19.5" customHeight="1">
      <c r="A49" s="10">
        <v>2</v>
      </c>
      <c r="B49" s="32">
        <v>44964</v>
      </c>
      <c r="C49" s="18" t="s">
        <v>23</v>
      </c>
      <c r="D49" s="18" t="s">
        <v>16</v>
      </c>
      <c r="E49" s="18" t="s">
        <v>32</v>
      </c>
      <c r="F49" s="18" t="s">
        <v>12</v>
      </c>
      <c r="G49" s="20">
        <v>3620.48</v>
      </c>
      <c r="H49" s="18" t="s">
        <v>11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spans="1:34" ht="19.5" customHeight="1">
      <c r="A50" s="10">
        <v>2</v>
      </c>
      <c r="B50" s="32">
        <v>44965</v>
      </c>
      <c r="C50" s="18" t="s">
        <v>16</v>
      </c>
      <c r="D50" s="27" t="s">
        <v>16</v>
      </c>
      <c r="E50" s="18" t="s">
        <v>17</v>
      </c>
      <c r="F50" s="18" t="s">
        <v>10</v>
      </c>
      <c r="G50" s="20">
        <v>-57618900</v>
      </c>
      <c r="H50" s="18" t="s">
        <v>11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spans="1:34" ht="19.5" customHeight="1">
      <c r="A51" s="10">
        <v>2</v>
      </c>
      <c r="B51" s="32">
        <v>44965</v>
      </c>
      <c r="C51" s="18" t="s">
        <v>16</v>
      </c>
      <c r="D51" s="18" t="s">
        <v>16</v>
      </c>
      <c r="E51" s="18" t="s">
        <v>18</v>
      </c>
      <c r="F51" s="18" t="s">
        <v>12</v>
      </c>
      <c r="G51" s="20">
        <v>73000</v>
      </c>
      <c r="H51" s="18" t="s">
        <v>11</v>
      </c>
      <c r="L51" s="33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spans="1:34" ht="19.5" customHeight="1">
      <c r="A52" s="10">
        <v>2</v>
      </c>
      <c r="B52" s="32">
        <v>44967</v>
      </c>
      <c r="C52" s="18" t="s">
        <v>30</v>
      </c>
      <c r="D52" s="18" t="s">
        <v>14</v>
      </c>
      <c r="E52" s="18" t="s">
        <v>15</v>
      </c>
      <c r="F52" s="18" t="s">
        <v>10</v>
      </c>
      <c r="G52" s="20">
        <v>88000000</v>
      </c>
      <c r="H52" s="18" t="s">
        <v>11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spans="1:34" ht="19.5" customHeight="1">
      <c r="A53" s="10">
        <v>2</v>
      </c>
      <c r="B53" s="32">
        <v>44967</v>
      </c>
      <c r="C53" s="18" t="s">
        <v>16</v>
      </c>
      <c r="D53" s="27" t="s">
        <v>16</v>
      </c>
      <c r="E53" s="18" t="s">
        <v>17</v>
      </c>
      <c r="F53" s="18" t="s">
        <v>10</v>
      </c>
      <c r="G53" s="20">
        <v>-89488000</v>
      </c>
      <c r="H53" s="18" t="s">
        <v>11</v>
      </c>
      <c r="L53" s="33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spans="1:34" ht="19.5" customHeight="1">
      <c r="A54" s="10">
        <v>2</v>
      </c>
      <c r="B54" s="32">
        <v>44967</v>
      </c>
      <c r="C54" s="18" t="s">
        <v>16</v>
      </c>
      <c r="D54" s="18" t="s">
        <v>16</v>
      </c>
      <c r="E54" s="18" t="s">
        <v>18</v>
      </c>
      <c r="F54" s="18" t="s">
        <v>12</v>
      </c>
      <c r="G54" s="20">
        <v>112000</v>
      </c>
      <c r="H54" s="18" t="s">
        <v>11</v>
      </c>
      <c r="L54" s="33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spans="1:34" ht="19.5" customHeight="1">
      <c r="A55" s="10">
        <v>2</v>
      </c>
      <c r="B55" s="32">
        <v>44970</v>
      </c>
      <c r="C55" s="18" t="s">
        <v>13</v>
      </c>
      <c r="D55" s="18" t="s">
        <v>14</v>
      </c>
      <c r="E55" s="18" t="s">
        <v>15</v>
      </c>
      <c r="F55" s="18" t="s">
        <v>10</v>
      </c>
      <c r="G55" s="20">
        <v>644000000</v>
      </c>
      <c r="H55" s="18" t="s">
        <v>11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spans="1:34" ht="19.5" customHeight="1">
      <c r="A56" s="10">
        <v>2</v>
      </c>
      <c r="B56" s="32">
        <v>44970</v>
      </c>
      <c r="C56" s="18" t="s">
        <v>16</v>
      </c>
      <c r="D56" s="27" t="s">
        <v>16</v>
      </c>
      <c r="E56" s="18" t="s">
        <v>17</v>
      </c>
      <c r="F56" s="18" t="s">
        <v>10</v>
      </c>
      <c r="G56" s="20">
        <v>-476580000</v>
      </c>
      <c r="H56" s="18" t="s">
        <v>11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spans="1:34" ht="19.5" customHeight="1">
      <c r="A57" s="10">
        <v>2</v>
      </c>
      <c r="B57" s="32">
        <v>44970</v>
      </c>
      <c r="C57" s="18" t="s">
        <v>16</v>
      </c>
      <c r="D57" s="18" t="s">
        <v>16</v>
      </c>
      <c r="E57" s="18" t="s">
        <v>18</v>
      </c>
      <c r="F57" s="18" t="s">
        <v>12</v>
      </c>
      <c r="G57" s="20">
        <v>600000</v>
      </c>
      <c r="H57" s="18" t="s">
        <v>11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spans="1:34" ht="19.5" customHeight="1">
      <c r="A58" s="10">
        <v>2</v>
      </c>
      <c r="B58" s="32">
        <v>44970</v>
      </c>
      <c r="C58" s="18" t="s">
        <v>16</v>
      </c>
      <c r="D58" s="27" t="s">
        <v>16</v>
      </c>
      <c r="E58" s="18" t="s">
        <v>17</v>
      </c>
      <c r="F58" s="18" t="s">
        <v>10</v>
      </c>
      <c r="G58" s="35">
        <v>-166425000</v>
      </c>
      <c r="H58" s="18" t="s">
        <v>11</v>
      </c>
      <c r="I58" s="36"/>
      <c r="J58" s="37"/>
      <c r="K58" s="38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spans="1:34" ht="19.5" customHeight="1">
      <c r="A59" s="10">
        <v>2</v>
      </c>
      <c r="B59" s="32">
        <v>44970</v>
      </c>
      <c r="C59" s="18" t="s">
        <v>16</v>
      </c>
      <c r="D59" s="18" t="s">
        <v>16</v>
      </c>
      <c r="E59" s="18" t="s">
        <v>18</v>
      </c>
      <c r="F59" s="18" t="s">
        <v>12</v>
      </c>
      <c r="G59" s="20">
        <v>210000</v>
      </c>
      <c r="H59" s="18" t="s">
        <v>11</v>
      </c>
      <c r="L59" s="33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spans="1:34" ht="19.5" customHeight="1">
      <c r="A60" s="10">
        <v>2</v>
      </c>
      <c r="B60" s="32">
        <v>44970</v>
      </c>
      <c r="C60" s="18" t="s">
        <v>16</v>
      </c>
      <c r="D60" s="18" t="s">
        <v>19</v>
      </c>
      <c r="E60" s="18" t="s">
        <v>20</v>
      </c>
      <c r="F60" s="18" t="s">
        <v>12</v>
      </c>
      <c r="G60" s="20">
        <v>-800000</v>
      </c>
      <c r="H60" s="18" t="s">
        <v>11</v>
      </c>
      <c r="L60" s="33"/>
      <c r="M60" s="39"/>
      <c r="N60" s="39"/>
      <c r="O60" s="39"/>
      <c r="P60" s="4"/>
      <c r="Q60" s="4"/>
      <c r="R60" s="4"/>
      <c r="S60" s="4"/>
      <c r="T60" s="4"/>
      <c r="U60" s="4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spans="1:34" ht="19.5" customHeight="1">
      <c r="A61" s="10">
        <v>2</v>
      </c>
      <c r="B61" s="32">
        <v>44971</v>
      </c>
      <c r="C61" s="18" t="s">
        <v>13</v>
      </c>
      <c r="D61" s="18" t="s">
        <v>14</v>
      </c>
      <c r="E61" s="18" t="s">
        <v>15</v>
      </c>
      <c r="F61" s="18" t="s">
        <v>10</v>
      </c>
      <c r="G61" s="20">
        <v>197000000</v>
      </c>
      <c r="H61" s="18" t="s">
        <v>11</v>
      </c>
      <c r="L61" s="40"/>
      <c r="M61" s="41"/>
      <c r="N61" s="42"/>
      <c r="O61" s="43"/>
      <c r="P61" s="33"/>
      <c r="Q61" s="4"/>
      <c r="R61" s="4"/>
      <c r="S61" s="4"/>
      <c r="T61" s="4"/>
      <c r="U61" s="4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spans="1:34" ht="19.5" customHeight="1">
      <c r="A62" s="10">
        <v>2</v>
      </c>
      <c r="B62" s="32">
        <v>44971</v>
      </c>
      <c r="C62" s="18" t="s">
        <v>16</v>
      </c>
      <c r="D62" s="27" t="s">
        <v>16</v>
      </c>
      <c r="E62" s="18" t="s">
        <v>17</v>
      </c>
      <c r="F62" s="18" t="s">
        <v>10</v>
      </c>
      <c r="G62" s="20">
        <v>-196737500</v>
      </c>
      <c r="H62" s="18" t="s">
        <v>11</v>
      </c>
      <c r="L62" s="40"/>
      <c r="M62" s="41"/>
      <c r="N62" s="42"/>
      <c r="O62" s="42"/>
      <c r="P62" s="33"/>
      <c r="Q62" s="4"/>
      <c r="R62" s="4"/>
      <c r="S62" s="4"/>
      <c r="T62" s="4"/>
      <c r="U62" s="4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spans="1:34" ht="19.5" customHeight="1">
      <c r="A63" s="10">
        <v>2</v>
      </c>
      <c r="B63" s="32">
        <v>44971</v>
      </c>
      <c r="C63" s="18" t="s">
        <v>16</v>
      </c>
      <c r="D63" s="18" t="s">
        <v>16</v>
      </c>
      <c r="E63" s="18" t="s">
        <v>18</v>
      </c>
      <c r="F63" s="18" t="s">
        <v>12</v>
      </c>
      <c r="G63" s="20">
        <v>250000</v>
      </c>
      <c r="H63" s="18" t="s">
        <v>11</v>
      </c>
      <c r="L63" s="40"/>
      <c r="M63" s="268"/>
      <c r="N63" s="269"/>
      <c r="O63" s="269"/>
      <c r="P63" s="33"/>
      <c r="Q63" s="4"/>
      <c r="R63" s="4"/>
      <c r="S63" s="4"/>
      <c r="T63" s="4"/>
      <c r="U63" s="4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spans="1:34" ht="19.5" customHeight="1">
      <c r="A64" s="10">
        <v>2</v>
      </c>
      <c r="B64" s="32">
        <v>44974</v>
      </c>
      <c r="C64" s="18" t="s">
        <v>33</v>
      </c>
      <c r="D64" s="18" t="s">
        <v>16</v>
      </c>
      <c r="E64" s="18" t="s">
        <v>34</v>
      </c>
      <c r="F64" s="18" t="s">
        <v>12</v>
      </c>
      <c r="G64" s="20">
        <v>400000</v>
      </c>
      <c r="H64" s="18" t="s">
        <v>11</v>
      </c>
      <c r="I64" s="36"/>
      <c r="J64" s="37"/>
      <c r="K64" s="38"/>
      <c r="L64" s="40"/>
      <c r="M64" s="44"/>
      <c r="N64" s="44"/>
      <c r="O64" s="44"/>
      <c r="P64" s="33"/>
      <c r="Q64" s="4"/>
      <c r="R64" s="4"/>
      <c r="S64" s="4"/>
      <c r="T64" s="4"/>
      <c r="U64" s="4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spans="1:34" ht="19.5" customHeight="1">
      <c r="A65" s="10">
        <v>2</v>
      </c>
      <c r="B65" s="32">
        <v>44980</v>
      </c>
      <c r="C65" s="18" t="s">
        <v>16</v>
      </c>
      <c r="D65" s="18" t="s">
        <v>19</v>
      </c>
      <c r="E65" s="18" t="s">
        <v>20</v>
      </c>
      <c r="F65" s="18" t="s">
        <v>12</v>
      </c>
      <c r="G65" s="20">
        <v>-450000</v>
      </c>
      <c r="H65" s="18" t="s">
        <v>11</v>
      </c>
      <c r="I65" s="45"/>
      <c r="J65" s="46"/>
      <c r="K65" s="47"/>
      <c r="L65" s="40"/>
      <c r="M65" s="48"/>
      <c r="N65" s="48"/>
      <c r="O65" s="48"/>
      <c r="P65" s="33"/>
      <c r="Q65" s="4"/>
      <c r="R65" s="4"/>
      <c r="S65" s="4"/>
      <c r="T65" s="4"/>
      <c r="U65" s="4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spans="1:34" ht="19.5" customHeight="1">
      <c r="A66" s="10">
        <v>2</v>
      </c>
      <c r="B66" s="32">
        <v>44981</v>
      </c>
      <c r="C66" s="18" t="s">
        <v>13</v>
      </c>
      <c r="D66" s="18" t="s">
        <v>14</v>
      </c>
      <c r="E66" s="18" t="s">
        <v>15</v>
      </c>
      <c r="F66" s="18" t="s">
        <v>10</v>
      </c>
      <c r="G66" s="20">
        <v>352000000</v>
      </c>
      <c r="H66" s="18" t="s">
        <v>11</v>
      </c>
      <c r="I66" s="41"/>
      <c r="J66" s="42"/>
      <c r="K66" s="43"/>
      <c r="L66" s="49"/>
      <c r="M66" s="50"/>
      <c r="N66" s="50"/>
      <c r="O66" s="50"/>
      <c r="P66" s="33"/>
      <c r="Q66" s="4"/>
      <c r="R66" s="4"/>
      <c r="S66" s="4"/>
      <c r="T66" s="4"/>
      <c r="U66" s="4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spans="1:34" ht="19.5" customHeight="1">
      <c r="A67" s="10">
        <v>2</v>
      </c>
      <c r="B67" s="32">
        <v>44984</v>
      </c>
      <c r="C67" s="18" t="s">
        <v>16</v>
      </c>
      <c r="D67" s="27" t="s">
        <v>16</v>
      </c>
      <c r="E67" s="18" t="s">
        <v>17</v>
      </c>
      <c r="F67" s="18" t="s">
        <v>10</v>
      </c>
      <c r="G67" s="20">
        <v>-351396000</v>
      </c>
      <c r="H67" s="18" t="s">
        <v>11</v>
      </c>
      <c r="I67" s="41"/>
      <c r="J67" s="42"/>
      <c r="K67" s="42"/>
      <c r="L67" s="33"/>
      <c r="M67" s="51"/>
      <c r="N67" s="51"/>
      <c r="O67" s="51"/>
      <c r="P67" s="4"/>
      <c r="Q67" s="4"/>
      <c r="R67" s="4"/>
      <c r="S67" s="4"/>
      <c r="T67" s="4"/>
      <c r="U67" s="4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spans="1:34" ht="19.5" customHeight="1">
      <c r="A68" s="10">
        <v>2</v>
      </c>
      <c r="B68" s="32">
        <v>44984</v>
      </c>
      <c r="C68" s="18" t="s">
        <v>16</v>
      </c>
      <c r="D68" s="18" t="s">
        <v>16</v>
      </c>
      <c r="E68" s="18" t="s">
        <v>18</v>
      </c>
      <c r="F68" s="18" t="s">
        <v>12</v>
      </c>
      <c r="G68" s="20">
        <v>430000</v>
      </c>
      <c r="H68" s="18" t="s">
        <v>11</v>
      </c>
      <c r="I68" s="268"/>
      <c r="J68" s="269"/>
      <c r="K68" s="269"/>
      <c r="L68" s="33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spans="1:34" ht="19.5" customHeight="1">
      <c r="A69" s="10">
        <v>2</v>
      </c>
      <c r="B69" s="32">
        <v>44984</v>
      </c>
      <c r="C69" s="18" t="s">
        <v>16</v>
      </c>
      <c r="D69" s="18" t="s">
        <v>35</v>
      </c>
      <c r="E69" s="18" t="s">
        <v>20</v>
      </c>
      <c r="F69" s="18" t="s">
        <v>12</v>
      </c>
      <c r="G69" s="20">
        <v>-450000</v>
      </c>
      <c r="H69" s="18" t="s">
        <v>11</v>
      </c>
      <c r="I69" s="44"/>
      <c r="J69" s="44"/>
      <c r="K69" s="44"/>
      <c r="L69" s="33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spans="1:34" ht="19.5" customHeight="1">
      <c r="A70" s="10">
        <v>2</v>
      </c>
      <c r="B70" s="32">
        <v>44984</v>
      </c>
      <c r="C70" s="18" t="s">
        <v>16</v>
      </c>
      <c r="D70" s="18" t="s">
        <v>36</v>
      </c>
      <c r="E70" s="18" t="s">
        <v>20</v>
      </c>
      <c r="F70" s="18" t="s">
        <v>12</v>
      </c>
      <c r="G70" s="20">
        <v>-150000</v>
      </c>
      <c r="H70" s="18" t="s">
        <v>11</v>
      </c>
      <c r="I70" s="48"/>
      <c r="J70" s="48"/>
      <c r="K70" s="48"/>
      <c r="L70" s="33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spans="1:34" ht="19.5" customHeight="1">
      <c r="A71" s="10">
        <v>2</v>
      </c>
      <c r="B71" s="32">
        <v>44984</v>
      </c>
      <c r="C71" s="18" t="s">
        <v>16</v>
      </c>
      <c r="D71" s="18" t="s">
        <v>37</v>
      </c>
      <c r="E71" s="18" t="s">
        <v>38</v>
      </c>
      <c r="F71" s="18" t="s">
        <v>12</v>
      </c>
      <c r="G71" s="52">
        <v>-3309.56</v>
      </c>
      <c r="H71" s="18" t="s">
        <v>11</v>
      </c>
      <c r="I71" s="41"/>
      <c r="J71" s="42"/>
      <c r="K71" s="43"/>
      <c r="L71" s="33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spans="1:34" ht="19.5" customHeight="1">
      <c r="A72" s="10">
        <v>3</v>
      </c>
      <c r="B72" s="32">
        <v>44992</v>
      </c>
      <c r="C72" s="18" t="s">
        <v>16</v>
      </c>
      <c r="D72" s="18" t="s">
        <v>39</v>
      </c>
      <c r="E72" s="18" t="s">
        <v>20</v>
      </c>
      <c r="F72" s="18" t="s">
        <v>12</v>
      </c>
      <c r="G72" s="52">
        <v>-150000</v>
      </c>
      <c r="H72" s="18" t="s">
        <v>11</v>
      </c>
      <c r="I72" s="41"/>
      <c r="J72" s="42"/>
      <c r="K72" s="42"/>
      <c r="L72" s="33"/>
      <c r="M72" s="4"/>
      <c r="N72" s="4"/>
      <c r="O72" s="4"/>
      <c r="P72" s="4"/>
      <c r="Q72" s="4"/>
      <c r="R72" s="4"/>
      <c r="S72" s="4"/>
      <c r="T72" s="4"/>
      <c r="U72" s="4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spans="1:34" ht="19.5" customHeight="1">
      <c r="A73" s="10">
        <v>3</v>
      </c>
      <c r="B73" s="32">
        <v>44999</v>
      </c>
      <c r="C73" s="18" t="s">
        <v>30</v>
      </c>
      <c r="D73" s="18" t="s">
        <v>14</v>
      </c>
      <c r="E73" s="18" t="s">
        <v>15</v>
      </c>
      <c r="F73" s="18" t="s">
        <v>10</v>
      </c>
      <c r="G73" s="20">
        <v>105000000</v>
      </c>
      <c r="H73" s="18" t="s">
        <v>11</v>
      </c>
      <c r="I73" s="268"/>
      <c r="J73" s="269"/>
      <c r="K73" s="269"/>
      <c r="L73" s="33"/>
      <c r="M73" s="4"/>
      <c r="N73" s="4"/>
      <c r="O73" s="4"/>
      <c r="P73" s="4"/>
      <c r="Q73" s="4"/>
      <c r="R73" s="4"/>
      <c r="S73" s="4"/>
      <c r="T73" s="4"/>
      <c r="U73" s="4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spans="1:34" ht="19.5" customHeight="1">
      <c r="A74" s="10">
        <v>3</v>
      </c>
      <c r="B74" s="32">
        <v>44999</v>
      </c>
      <c r="C74" s="34" t="s">
        <v>29</v>
      </c>
      <c r="D74" s="18" t="s">
        <v>14</v>
      </c>
      <c r="E74" s="18" t="s">
        <v>15</v>
      </c>
      <c r="F74" s="18" t="s">
        <v>10</v>
      </c>
      <c r="G74" s="20">
        <v>534000000</v>
      </c>
      <c r="H74" s="18" t="s">
        <v>11</v>
      </c>
      <c r="I74" s="44"/>
      <c r="J74" s="44"/>
      <c r="K74" s="44"/>
      <c r="L74" s="33"/>
      <c r="M74" s="4"/>
      <c r="N74" s="4"/>
      <c r="O74" s="4"/>
      <c r="P74" s="4"/>
      <c r="Q74" s="4"/>
      <c r="R74" s="4"/>
      <c r="S74" s="4"/>
      <c r="T74" s="4"/>
      <c r="U74" s="4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spans="1:34" ht="19.5" customHeight="1">
      <c r="A75" s="10">
        <v>3</v>
      </c>
      <c r="B75" s="32">
        <v>44999</v>
      </c>
      <c r="C75" s="18" t="s">
        <v>16</v>
      </c>
      <c r="D75" s="27" t="s">
        <v>16</v>
      </c>
      <c r="E75" s="18" t="s">
        <v>17</v>
      </c>
      <c r="F75" s="18" t="s">
        <v>10</v>
      </c>
      <c r="G75" s="20">
        <v>-638400000</v>
      </c>
      <c r="H75" s="18" t="s">
        <v>11</v>
      </c>
      <c r="I75" s="53"/>
      <c r="J75" s="54"/>
      <c r="K75" s="55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 spans="1:34" ht="19.5" customHeight="1">
      <c r="A76" s="10">
        <v>3</v>
      </c>
      <c r="B76" s="32">
        <v>44999</v>
      </c>
      <c r="C76" s="18" t="s">
        <v>16</v>
      </c>
      <c r="D76" s="18" t="s">
        <v>16</v>
      </c>
      <c r="E76" s="18" t="s">
        <v>18</v>
      </c>
      <c r="F76" s="18" t="s">
        <v>12</v>
      </c>
      <c r="G76" s="20">
        <v>800000</v>
      </c>
      <c r="H76" s="18" t="s">
        <v>11</v>
      </c>
      <c r="I76" s="53"/>
      <c r="J76" s="54"/>
      <c r="K76" s="5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spans="1:34" ht="19.5" customHeight="1">
      <c r="A77" s="10">
        <v>3</v>
      </c>
      <c r="B77" s="32">
        <v>44999</v>
      </c>
      <c r="C77" s="18" t="s">
        <v>16</v>
      </c>
      <c r="D77" s="18" t="s">
        <v>19</v>
      </c>
      <c r="E77" s="18" t="s">
        <v>20</v>
      </c>
      <c r="F77" s="18" t="s">
        <v>12</v>
      </c>
      <c r="G77" s="20">
        <v>-900000</v>
      </c>
      <c r="H77" s="56" t="s">
        <v>11</v>
      </c>
      <c r="I77" s="53"/>
      <c r="J77" s="54"/>
      <c r="K77" s="55"/>
      <c r="L77" s="33"/>
      <c r="M77" s="4"/>
      <c r="N77" s="4"/>
      <c r="O77" s="4"/>
      <c r="P77" s="4"/>
      <c r="Q77" s="4"/>
      <c r="R77" s="4"/>
      <c r="S77" s="4"/>
      <c r="T77" s="4"/>
      <c r="U77" s="4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spans="1:34" ht="19.5" customHeight="1">
      <c r="A78" s="10">
        <v>3</v>
      </c>
      <c r="B78" s="32">
        <v>44999</v>
      </c>
      <c r="C78" s="18" t="s">
        <v>16</v>
      </c>
      <c r="D78" s="18" t="s">
        <v>16</v>
      </c>
      <c r="E78" s="18" t="s">
        <v>40</v>
      </c>
      <c r="F78" s="18" t="s">
        <v>12</v>
      </c>
      <c r="G78" s="20">
        <v>100000</v>
      </c>
      <c r="H78" s="56" t="s">
        <v>11</v>
      </c>
      <c r="I78" s="53"/>
      <c r="J78" s="54"/>
      <c r="K78" s="54"/>
      <c r="L78" s="33"/>
      <c r="M78" s="4"/>
      <c r="N78" s="4"/>
      <c r="O78" s="4"/>
      <c r="P78" s="4"/>
      <c r="Q78" s="4"/>
      <c r="R78" s="4"/>
      <c r="S78" s="4"/>
      <c r="T78" s="4"/>
      <c r="U78" s="4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spans="1:34" ht="19.5" customHeight="1">
      <c r="A79" s="10">
        <v>3</v>
      </c>
      <c r="B79" s="32">
        <v>45000</v>
      </c>
      <c r="C79" s="18" t="s">
        <v>16</v>
      </c>
      <c r="D79" s="18" t="s">
        <v>16</v>
      </c>
      <c r="E79" s="18" t="s">
        <v>40</v>
      </c>
      <c r="F79" s="18" t="s">
        <v>12</v>
      </c>
      <c r="G79" s="20">
        <v>100000</v>
      </c>
      <c r="H79" s="56" t="s">
        <v>11</v>
      </c>
      <c r="I79" s="270"/>
      <c r="J79" s="269"/>
      <c r="K79" s="269"/>
      <c r="L79" s="33"/>
      <c r="M79" s="4"/>
      <c r="N79" s="4"/>
      <c r="O79" s="4"/>
      <c r="P79" s="4"/>
      <c r="Q79" s="4"/>
      <c r="R79" s="4"/>
      <c r="S79" s="4"/>
      <c r="T79" s="4"/>
      <c r="U79" s="4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spans="1:34" ht="19.5" customHeight="1">
      <c r="A80" s="10">
        <v>3</v>
      </c>
      <c r="B80" s="32">
        <v>45000</v>
      </c>
      <c r="C80" s="18" t="s">
        <v>16</v>
      </c>
      <c r="D80" s="18" t="s">
        <v>16</v>
      </c>
      <c r="E80" s="18" t="s">
        <v>40</v>
      </c>
      <c r="F80" s="18" t="s">
        <v>12</v>
      </c>
      <c r="G80" s="20">
        <v>100000</v>
      </c>
      <c r="H80" s="56" t="s">
        <v>11</v>
      </c>
      <c r="I80" s="57"/>
      <c r="J80" s="58"/>
      <c r="K80" s="58"/>
      <c r="L80" s="33"/>
      <c r="M80" s="4"/>
      <c r="N80" s="4"/>
      <c r="O80" s="4"/>
      <c r="P80" s="4"/>
      <c r="Q80" s="4"/>
      <c r="R80" s="4"/>
      <c r="S80" s="4"/>
      <c r="T80" s="4"/>
      <c r="U80" s="4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spans="1:34" ht="19.5" customHeight="1">
      <c r="A81" s="10">
        <v>3</v>
      </c>
      <c r="B81" s="32">
        <v>45001</v>
      </c>
      <c r="C81" s="18" t="s">
        <v>16</v>
      </c>
      <c r="D81" s="18" t="s">
        <v>16</v>
      </c>
      <c r="E81" s="18" t="s">
        <v>40</v>
      </c>
      <c r="F81" s="18" t="s">
        <v>12</v>
      </c>
      <c r="G81" s="20">
        <v>100000</v>
      </c>
      <c r="H81" s="56" t="s">
        <v>11</v>
      </c>
      <c r="I81" s="59"/>
      <c r="J81" s="60"/>
      <c r="K81" s="60"/>
      <c r="L81" s="33"/>
      <c r="M81" s="4"/>
      <c r="N81" s="4"/>
      <c r="O81" s="4"/>
      <c r="P81" s="4"/>
      <c r="Q81" s="4"/>
      <c r="R81" s="4"/>
      <c r="S81" s="4"/>
      <c r="T81" s="4"/>
      <c r="U81" s="4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spans="1:34" ht="19.5" customHeight="1">
      <c r="A82" s="10">
        <v>3</v>
      </c>
      <c r="B82" s="32">
        <v>45002</v>
      </c>
      <c r="C82" s="18" t="s">
        <v>16</v>
      </c>
      <c r="D82" s="18" t="s">
        <v>19</v>
      </c>
      <c r="E82" s="18" t="s">
        <v>20</v>
      </c>
      <c r="F82" s="18" t="s">
        <v>12</v>
      </c>
      <c r="G82" s="20">
        <v>-417000</v>
      </c>
      <c r="H82" s="56" t="s">
        <v>11</v>
      </c>
      <c r="I82" s="53"/>
      <c r="J82" s="61"/>
      <c r="K82" s="61"/>
      <c r="L82" s="33"/>
      <c r="M82" s="4"/>
      <c r="N82" s="4"/>
      <c r="O82" s="4"/>
      <c r="P82" s="4"/>
      <c r="Q82" s="4"/>
      <c r="R82" s="4"/>
      <c r="S82" s="4"/>
      <c r="T82" s="4"/>
      <c r="U82" s="4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:34" ht="19.5" customHeight="1">
      <c r="A83" s="10">
        <v>3</v>
      </c>
      <c r="B83" s="32">
        <v>45002</v>
      </c>
      <c r="C83" s="18" t="s">
        <v>16</v>
      </c>
      <c r="D83" s="18" t="s">
        <v>36</v>
      </c>
      <c r="E83" s="18" t="s">
        <v>25</v>
      </c>
      <c r="F83" s="18" t="s">
        <v>12</v>
      </c>
      <c r="G83" s="20">
        <v>-806</v>
      </c>
      <c r="H83" s="56" t="s">
        <v>11</v>
      </c>
      <c r="I83" s="62"/>
      <c r="J83" s="63"/>
      <c r="K83" s="63"/>
      <c r="L83" s="64"/>
      <c r="M83" s="39"/>
      <c r="N83" s="39"/>
      <c r="O83" s="39"/>
      <c r="P83" s="4"/>
      <c r="Q83" s="4"/>
      <c r="R83" s="4"/>
      <c r="S83" s="4"/>
      <c r="T83" s="4"/>
      <c r="U83" s="4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:34" ht="19.5" customHeight="1">
      <c r="A84" s="10">
        <v>4</v>
      </c>
      <c r="B84" s="32">
        <v>45029</v>
      </c>
      <c r="C84" s="18" t="s">
        <v>13</v>
      </c>
      <c r="D84" s="18" t="s">
        <v>14</v>
      </c>
      <c r="E84" s="18" t="s">
        <v>15</v>
      </c>
      <c r="F84" s="18" t="s">
        <v>10</v>
      </c>
      <c r="G84" s="20">
        <v>597000000</v>
      </c>
      <c r="H84" s="18" t="s">
        <v>11</v>
      </c>
      <c r="I84" s="65"/>
      <c r="J84" s="54"/>
      <c r="K84" s="55"/>
      <c r="L84" s="50"/>
      <c r="M84" s="65"/>
      <c r="N84" s="54"/>
      <c r="O84" s="55"/>
      <c r="P84" s="33"/>
      <c r="Q84" s="4"/>
      <c r="R84" s="4"/>
      <c r="S84" s="4"/>
      <c r="T84" s="4"/>
      <c r="U84" s="4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spans="1:34" ht="19.5" customHeight="1">
      <c r="A85" s="10">
        <v>4</v>
      </c>
      <c r="B85" s="32">
        <v>45029</v>
      </c>
      <c r="C85" s="18" t="s">
        <v>16</v>
      </c>
      <c r="D85" s="27" t="s">
        <v>16</v>
      </c>
      <c r="E85" s="18" t="s">
        <v>17</v>
      </c>
      <c r="F85" s="18" t="s">
        <v>10</v>
      </c>
      <c r="G85" s="20">
        <v>-596925000</v>
      </c>
      <c r="H85" s="18" t="s">
        <v>11</v>
      </c>
      <c r="I85" s="65"/>
      <c r="J85" s="54"/>
      <c r="K85" s="54"/>
      <c r="L85" s="50"/>
      <c r="M85" s="65"/>
      <c r="N85" s="54"/>
      <c r="O85" s="54"/>
      <c r="P85" s="33"/>
      <c r="Q85" s="4"/>
      <c r="R85" s="4"/>
      <c r="S85" s="4"/>
      <c r="T85" s="4"/>
      <c r="U85" s="4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spans="1:34" ht="19.5" customHeight="1">
      <c r="A86" s="10">
        <v>4</v>
      </c>
      <c r="B86" s="32">
        <v>45029</v>
      </c>
      <c r="C86" s="18" t="s">
        <v>16</v>
      </c>
      <c r="D86" s="18" t="s">
        <v>16</v>
      </c>
      <c r="E86" s="18" t="s">
        <v>18</v>
      </c>
      <c r="F86" s="18" t="s">
        <v>12</v>
      </c>
      <c r="G86" s="20">
        <v>750000</v>
      </c>
      <c r="H86" s="18" t="s">
        <v>11</v>
      </c>
      <c r="I86" s="271"/>
      <c r="J86" s="269"/>
      <c r="K86" s="269"/>
      <c r="L86" s="50"/>
      <c r="M86" s="271"/>
      <c r="N86" s="269"/>
      <c r="O86" s="269"/>
      <c r="P86" s="33"/>
      <c r="Q86" s="4"/>
      <c r="R86" s="4"/>
      <c r="S86" s="4"/>
      <c r="T86" s="4"/>
      <c r="U86" s="4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:34" ht="19.5" customHeight="1">
      <c r="A87" s="10">
        <v>4</v>
      </c>
      <c r="B87" s="32">
        <v>45029</v>
      </c>
      <c r="C87" s="18" t="s">
        <v>16</v>
      </c>
      <c r="D87" s="18" t="s">
        <v>19</v>
      </c>
      <c r="E87" s="18" t="s">
        <v>20</v>
      </c>
      <c r="F87" s="18" t="s">
        <v>12</v>
      </c>
      <c r="G87" s="20">
        <v>-600000</v>
      </c>
      <c r="H87" s="18" t="s">
        <v>11</v>
      </c>
      <c r="I87" s="66"/>
      <c r="J87" s="58"/>
      <c r="K87" s="58"/>
      <c r="L87" s="50"/>
      <c r="M87" s="66"/>
      <c r="N87" s="58"/>
      <c r="O87" s="58"/>
      <c r="P87" s="33"/>
      <c r="Q87" s="4"/>
      <c r="R87" s="4"/>
      <c r="S87" s="4"/>
      <c r="T87" s="4"/>
      <c r="U87" s="4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:34" ht="19.5" customHeight="1">
      <c r="A88" s="10">
        <v>4</v>
      </c>
      <c r="B88" s="32">
        <v>45029</v>
      </c>
      <c r="C88" s="18" t="s">
        <v>16</v>
      </c>
      <c r="D88" s="18" t="s">
        <v>41</v>
      </c>
      <c r="E88" s="18" t="s">
        <v>20</v>
      </c>
      <c r="F88" s="18" t="s">
        <v>12</v>
      </c>
      <c r="G88" s="20">
        <v>-150000</v>
      </c>
      <c r="H88" s="18" t="s">
        <v>11</v>
      </c>
      <c r="I88" s="67"/>
      <c r="J88" s="60"/>
      <c r="K88" s="60"/>
      <c r="L88" s="50"/>
      <c r="M88" s="67"/>
      <c r="N88" s="60"/>
      <c r="O88" s="60"/>
      <c r="P88" s="33"/>
      <c r="Q88" s="4"/>
      <c r="R88" s="4"/>
      <c r="S88" s="4"/>
      <c r="T88" s="4"/>
      <c r="U88" s="4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:34" ht="19.5" customHeight="1">
      <c r="A89" s="10">
        <v>4</v>
      </c>
      <c r="B89" s="32">
        <v>45029</v>
      </c>
      <c r="C89" s="18" t="s">
        <v>16</v>
      </c>
      <c r="D89" s="18" t="s">
        <v>36</v>
      </c>
      <c r="E89" s="18" t="s">
        <v>25</v>
      </c>
      <c r="F89" s="18" t="s">
        <v>12</v>
      </c>
      <c r="G89" s="52">
        <v>-298.23</v>
      </c>
      <c r="H89" s="18" t="s">
        <v>11</v>
      </c>
      <c r="I89" s="65"/>
      <c r="J89" s="61"/>
      <c r="K89" s="61"/>
      <c r="L89" s="50"/>
      <c r="M89" s="65"/>
      <c r="N89" s="61"/>
      <c r="O89" s="61"/>
      <c r="P89" s="33"/>
      <c r="Q89" s="4"/>
      <c r="R89" s="4"/>
      <c r="S89" s="4"/>
      <c r="T89" s="4"/>
      <c r="U89" s="4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spans="1:34" ht="19.5" customHeight="1">
      <c r="A90" s="10">
        <v>4</v>
      </c>
      <c r="B90" s="32">
        <v>45029</v>
      </c>
      <c r="C90" s="18" t="s">
        <v>16</v>
      </c>
      <c r="D90" s="18" t="s">
        <v>42</v>
      </c>
      <c r="E90" s="18" t="s">
        <v>25</v>
      </c>
      <c r="F90" s="18" t="s">
        <v>12</v>
      </c>
      <c r="G90" s="52">
        <v>-233.76</v>
      </c>
      <c r="H90" s="18" t="s">
        <v>11</v>
      </c>
      <c r="I90" s="68"/>
      <c r="J90" s="63"/>
      <c r="K90" s="63"/>
      <c r="L90" s="50"/>
      <c r="M90" s="68"/>
      <c r="N90" s="63"/>
      <c r="O90" s="63"/>
      <c r="P90" s="33"/>
      <c r="Q90" s="4"/>
      <c r="R90" s="4"/>
      <c r="S90" s="4"/>
      <c r="T90" s="4"/>
      <c r="U90" s="4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:34" ht="19.5" customHeight="1">
      <c r="A91" s="10">
        <v>4</v>
      </c>
      <c r="B91" s="32">
        <v>45033</v>
      </c>
      <c r="C91" s="18" t="s">
        <v>13</v>
      </c>
      <c r="D91" s="18" t="s">
        <v>14</v>
      </c>
      <c r="E91" s="18" t="s">
        <v>15</v>
      </c>
      <c r="F91" s="18" t="s">
        <v>10</v>
      </c>
      <c r="G91" s="20">
        <v>954800000</v>
      </c>
      <c r="H91" s="18" t="s">
        <v>11</v>
      </c>
      <c r="I91" s="69"/>
      <c r="J91" s="70"/>
      <c r="K91" s="70"/>
      <c r="L91" s="51"/>
      <c r="M91" s="51"/>
      <c r="N91" s="51"/>
      <c r="O91" s="51"/>
      <c r="P91" s="4"/>
      <c r="Q91" s="4"/>
      <c r="R91" s="4"/>
      <c r="S91" s="4"/>
      <c r="T91" s="4"/>
      <c r="U91" s="4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:34" ht="19.5" customHeight="1">
      <c r="A92" s="10">
        <v>4</v>
      </c>
      <c r="B92" s="32">
        <v>45033</v>
      </c>
      <c r="C92" s="34" t="s">
        <v>29</v>
      </c>
      <c r="D92" s="18" t="s">
        <v>14</v>
      </c>
      <c r="E92" s="18" t="s">
        <v>15</v>
      </c>
      <c r="F92" s="18" t="s">
        <v>10</v>
      </c>
      <c r="G92" s="20">
        <v>5000000</v>
      </c>
      <c r="H92" s="18" t="s">
        <v>11</v>
      </c>
      <c r="I92" s="71"/>
      <c r="J92" s="15"/>
      <c r="K92" s="15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spans="1:34" ht="19.5" customHeight="1">
      <c r="A93" s="10">
        <v>4</v>
      </c>
      <c r="B93" s="32">
        <v>45033</v>
      </c>
      <c r="C93" s="34" t="s">
        <v>29</v>
      </c>
      <c r="D93" s="18" t="s">
        <v>14</v>
      </c>
      <c r="E93" s="18" t="s">
        <v>15</v>
      </c>
      <c r="F93" s="18" t="s">
        <v>10</v>
      </c>
      <c r="G93" s="20">
        <v>2000000</v>
      </c>
      <c r="H93" s="18" t="s">
        <v>11</v>
      </c>
      <c r="I93" s="71"/>
      <c r="J93" s="15"/>
      <c r="K93" s="15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spans="1:34" ht="19.5" customHeight="1">
      <c r="A94" s="10">
        <v>4</v>
      </c>
      <c r="B94" s="32">
        <v>45033</v>
      </c>
      <c r="C94" s="18" t="s">
        <v>16</v>
      </c>
      <c r="D94" s="27" t="s">
        <v>16</v>
      </c>
      <c r="E94" s="18" t="s">
        <v>17</v>
      </c>
      <c r="F94" s="18" t="s">
        <v>10</v>
      </c>
      <c r="G94" s="20">
        <v>-961800000</v>
      </c>
      <c r="H94" s="18" t="s">
        <v>11</v>
      </c>
      <c r="I94" s="72" t="s">
        <v>43</v>
      </c>
      <c r="J94" s="73">
        <v>2999913</v>
      </c>
      <c r="K94" s="74">
        <v>44812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spans="1:34" ht="19.5" customHeight="1">
      <c r="A95" s="10">
        <v>4</v>
      </c>
      <c r="B95" s="32">
        <v>45033</v>
      </c>
      <c r="C95" s="18" t="s">
        <v>16</v>
      </c>
      <c r="D95" s="18" t="s">
        <v>16</v>
      </c>
      <c r="E95" s="18" t="s">
        <v>18</v>
      </c>
      <c r="F95" s="18" t="s">
        <v>12</v>
      </c>
      <c r="G95" s="20">
        <v>1200000</v>
      </c>
      <c r="H95" s="18" t="s">
        <v>11</v>
      </c>
      <c r="I95" s="72" t="s">
        <v>44</v>
      </c>
      <c r="J95" s="73">
        <f>J100-J94</f>
        <v>-2999446.0700000003</v>
      </c>
      <c r="K95" s="73">
        <f>J94+J95</f>
        <v>466.92999999970198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spans="1:34" ht="19.5" customHeight="1">
      <c r="A96" s="10">
        <v>4</v>
      </c>
      <c r="B96" s="32">
        <v>45033</v>
      </c>
      <c r="C96" s="18" t="s">
        <v>16</v>
      </c>
      <c r="D96" s="18" t="s">
        <v>19</v>
      </c>
      <c r="E96" s="18" t="s">
        <v>20</v>
      </c>
      <c r="F96" s="18" t="s">
        <v>12</v>
      </c>
      <c r="G96" s="20">
        <v>-600000</v>
      </c>
      <c r="H96" s="18" t="s">
        <v>11</v>
      </c>
      <c r="I96" s="255" t="s">
        <v>45</v>
      </c>
      <c r="J96" s="256"/>
      <c r="K96" s="257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spans="1:34" ht="19.5" customHeight="1">
      <c r="A97" s="10">
        <v>4</v>
      </c>
      <c r="B97" s="32">
        <v>45033</v>
      </c>
      <c r="C97" s="18" t="s">
        <v>16</v>
      </c>
      <c r="D97" s="18" t="s">
        <v>41</v>
      </c>
      <c r="E97" s="18" t="s">
        <v>20</v>
      </c>
      <c r="F97" s="18" t="s">
        <v>12</v>
      </c>
      <c r="G97" s="20">
        <v>-450000</v>
      </c>
      <c r="H97" s="18" t="s">
        <v>11</v>
      </c>
      <c r="I97" s="75"/>
      <c r="J97" s="76" t="s">
        <v>46</v>
      </c>
      <c r="K97" s="76" t="s">
        <v>47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spans="1:34" ht="19.5" customHeight="1">
      <c r="A98" s="10">
        <v>4</v>
      </c>
      <c r="B98" s="32">
        <v>45033</v>
      </c>
      <c r="C98" s="18" t="s">
        <v>16</v>
      </c>
      <c r="D98" s="18" t="s">
        <v>41</v>
      </c>
      <c r="E98" s="18" t="s">
        <v>20</v>
      </c>
      <c r="F98" s="18" t="s">
        <v>12</v>
      </c>
      <c r="G98" s="20">
        <v>-150000</v>
      </c>
      <c r="H98" s="18" t="s">
        <v>11</v>
      </c>
      <c r="I98" s="77"/>
      <c r="J98" s="78" t="s">
        <v>7</v>
      </c>
      <c r="K98" s="78" t="s">
        <v>7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spans="1:34" ht="19.5" customHeight="1">
      <c r="A99" s="10">
        <v>4</v>
      </c>
      <c r="B99" s="32">
        <v>45036</v>
      </c>
      <c r="C99" s="18" t="s">
        <v>16</v>
      </c>
      <c r="D99" s="18" t="s">
        <v>16</v>
      </c>
      <c r="E99" s="18" t="s">
        <v>48</v>
      </c>
      <c r="F99" s="18" t="s">
        <v>12</v>
      </c>
      <c r="G99" s="20">
        <v>1200000</v>
      </c>
      <c r="H99" s="18" t="s">
        <v>11</v>
      </c>
      <c r="I99" s="72" t="s">
        <v>10</v>
      </c>
      <c r="J99" s="79">
        <f t="shared" ref="J99:J100" si="0">SUMIF($F:$F,I99,$G:$G)</f>
        <v>1821622</v>
      </c>
      <c r="K99" s="79">
        <f t="shared" ref="K99:K100" si="1">SUMIFS(G:G,F:F,I99,H:H,"Acreditado")</f>
        <v>1821622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spans="1:34" ht="19.5" customHeight="1">
      <c r="A100" s="10">
        <v>4</v>
      </c>
      <c r="B100" s="32">
        <v>45036</v>
      </c>
      <c r="C100" s="18" t="s">
        <v>16</v>
      </c>
      <c r="D100" s="18" t="s">
        <v>49</v>
      </c>
      <c r="E100" s="18" t="s">
        <v>50</v>
      </c>
      <c r="F100" s="18" t="s">
        <v>12</v>
      </c>
      <c r="G100" s="52">
        <v>-1200000</v>
      </c>
      <c r="H100" s="18" t="s">
        <v>11</v>
      </c>
      <c r="I100" s="80" t="s">
        <v>12</v>
      </c>
      <c r="J100" s="81">
        <f t="shared" si="0"/>
        <v>466.92999999993481</v>
      </c>
      <c r="K100" s="81">
        <f t="shared" si="1"/>
        <v>466.92999999993481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spans="1:34" ht="19.5" customHeight="1">
      <c r="A101" s="10">
        <v>4</v>
      </c>
      <c r="B101" s="32">
        <v>45036</v>
      </c>
      <c r="C101" s="18" t="s">
        <v>42</v>
      </c>
      <c r="D101" s="18" t="s">
        <v>16</v>
      </c>
      <c r="E101" s="18"/>
      <c r="F101" s="18" t="s">
        <v>12</v>
      </c>
      <c r="G101" s="52">
        <v>233.76</v>
      </c>
      <c r="H101" s="18" t="s">
        <v>11</v>
      </c>
      <c r="I101" s="71"/>
      <c r="J101" s="15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spans="1:34" ht="19.5" customHeight="1">
      <c r="A102" s="10">
        <v>5</v>
      </c>
      <c r="B102" s="32">
        <v>45064</v>
      </c>
      <c r="C102" s="18" t="s">
        <v>51</v>
      </c>
      <c r="D102" s="18" t="s">
        <v>16</v>
      </c>
      <c r="E102" s="18" t="s">
        <v>40</v>
      </c>
      <c r="F102" s="18" t="s">
        <v>12</v>
      </c>
      <c r="G102" s="52">
        <v>400000</v>
      </c>
      <c r="H102" s="18" t="s">
        <v>11</v>
      </c>
      <c r="I102" s="71"/>
      <c r="J102" s="15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spans="1:34" ht="19.5" customHeight="1">
      <c r="A103" s="10">
        <v>5</v>
      </c>
      <c r="B103" s="32">
        <v>45069</v>
      </c>
      <c r="C103" s="18" t="s">
        <v>16</v>
      </c>
      <c r="D103" s="18" t="s">
        <v>49</v>
      </c>
      <c r="E103" s="18" t="s">
        <v>50</v>
      </c>
      <c r="F103" s="18" t="s">
        <v>12</v>
      </c>
      <c r="G103" s="20">
        <v>-400000</v>
      </c>
      <c r="H103" s="18" t="s">
        <v>11</v>
      </c>
      <c r="I103" s="71"/>
      <c r="J103" s="15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spans="1:34" ht="19.5" customHeight="1">
      <c r="A104" s="10">
        <v>5</v>
      </c>
      <c r="B104" s="32"/>
      <c r="C104" s="18"/>
      <c r="D104" s="18"/>
      <c r="E104" s="18"/>
      <c r="F104" s="18"/>
      <c r="G104" s="20"/>
      <c r="H104" s="18"/>
      <c r="I104" s="71"/>
      <c r="J104" s="15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spans="1:34" ht="19.5" customHeight="1">
      <c r="A105" s="10">
        <v>5</v>
      </c>
      <c r="B105" s="32"/>
      <c r="C105" s="18"/>
      <c r="D105" s="27"/>
      <c r="E105" s="18"/>
      <c r="F105" s="18"/>
      <c r="G105" s="20"/>
      <c r="H105" s="18"/>
      <c r="I105" s="71"/>
      <c r="J105" s="15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spans="1:34" ht="19.5" customHeight="1">
      <c r="A106" s="82"/>
      <c r="B106" s="32"/>
      <c r="C106" s="18"/>
      <c r="D106" s="18"/>
      <c r="E106" s="18"/>
      <c r="F106" s="18"/>
      <c r="G106" s="20"/>
      <c r="H106" s="18"/>
      <c r="I106" s="71"/>
      <c r="J106" s="15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spans="1:34" ht="19.5" customHeight="1">
      <c r="A107" s="82"/>
      <c r="B107" s="32"/>
      <c r="C107" s="18"/>
      <c r="D107" s="27"/>
      <c r="E107" s="18"/>
      <c r="F107" s="18"/>
      <c r="G107" s="20"/>
      <c r="H107" s="18"/>
      <c r="I107" s="71"/>
      <c r="J107" s="15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spans="1:34" ht="19.5" customHeight="1">
      <c r="A108" s="82"/>
      <c r="B108" s="32"/>
      <c r="C108" s="18"/>
      <c r="D108" s="18"/>
      <c r="E108" s="18"/>
      <c r="F108" s="18"/>
      <c r="G108" s="20"/>
      <c r="H108" s="18"/>
      <c r="I108" s="71"/>
      <c r="J108" s="15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spans="1:34" ht="19.5" customHeight="1">
      <c r="A109" s="25"/>
      <c r="B109" s="83"/>
      <c r="C109" s="84"/>
      <c r="D109" s="85"/>
      <c r="E109" s="84"/>
      <c r="F109" s="84"/>
      <c r="G109" s="86"/>
      <c r="H109" s="84"/>
      <c r="I109" s="15"/>
      <c r="J109" s="15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spans="1:34" ht="19.5" customHeight="1">
      <c r="A110" s="25"/>
      <c r="B110" s="24"/>
      <c r="C110" s="25"/>
      <c r="D110" s="25"/>
      <c r="E110" s="25"/>
      <c r="F110" s="25"/>
      <c r="G110" s="26"/>
      <c r="H110" s="25"/>
      <c r="I110" s="15"/>
      <c r="J110" s="15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spans="1:34" ht="19.5" customHeight="1">
      <c r="A111" s="25"/>
      <c r="B111" s="24"/>
      <c r="C111" s="25"/>
      <c r="D111" s="25"/>
      <c r="E111" s="25"/>
      <c r="F111" s="25"/>
      <c r="G111" s="26"/>
      <c r="H111" s="25"/>
      <c r="I111" s="15"/>
      <c r="J111" s="15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spans="1:34" ht="19.5" customHeight="1">
      <c r="A112" s="25"/>
      <c r="B112" s="24"/>
      <c r="C112" s="25"/>
      <c r="D112" s="25"/>
      <c r="E112" s="25"/>
      <c r="F112" s="25"/>
      <c r="G112" s="26"/>
      <c r="H112" s="2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spans="1:34" ht="19.5" customHeight="1">
      <c r="A113" s="25"/>
      <c r="B113" s="24"/>
      <c r="C113" s="25"/>
      <c r="D113" s="25"/>
      <c r="E113" s="25"/>
      <c r="F113" s="25"/>
      <c r="G113" s="26"/>
      <c r="H113" s="2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spans="1:34" ht="19.5" customHeight="1">
      <c r="A114" s="25"/>
      <c r="B114" s="24"/>
      <c r="C114" s="25"/>
      <c r="D114" s="25"/>
      <c r="E114" s="25"/>
      <c r="F114" s="25"/>
      <c r="G114" s="26"/>
      <c r="H114" s="2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spans="1:34" ht="19.5" customHeight="1">
      <c r="A115" s="25"/>
      <c r="B115" s="24"/>
      <c r="C115" s="25"/>
      <c r="D115" s="25"/>
      <c r="E115" s="25"/>
      <c r="F115" s="25"/>
      <c r="G115" s="26"/>
      <c r="H115" s="2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spans="1:34" ht="19.5" customHeight="1">
      <c r="A116" s="25"/>
      <c r="B116" s="24"/>
      <c r="C116" s="25"/>
      <c r="D116" s="87"/>
      <c r="E116" s="25"/>
      <c r="F116" s="25"/>
      <c r="G116" s="26"/>
      <c r="H116" s="25"/>
      <c r="I116" s="15"/>
      <c r="J116" s="15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spans="1:34" ht="19.5" customHeight="1">
      <c r="A117" s="25"/>
      <c r="B117" s="24"/>
      <c r="C117" s="25"/>
      <c r="D117" s="25"/>
      <c r="E117" s="25"/>
      <c r="F117" s="25"/>
      <c r="G117" s="26"/>
      <c r="H117" s="25"/>
      <c r="I117" s="15"/>
      <c r="J117" s="15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spans="1:34" ht="19.5" customHeight="1">
      <c r="A118" s="25"/>
      <c r="B118" s="24"/>
      <c r="C118" s="25"/>
      <c r="D118" s="87"/>
      <c r="E118" s="25"/>
      <c r="F118" s="25"/>
      <c r="G118" s="26"/>
      <c r="H118" s="25"/>
      <c r="I118" s="15"/>
      <c r="J118" s="15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spans="1:34" ht="19.5" customHeight="1">
      <c r="A119" s="25"/>
      <c r="B119" s="24"/>
      <c r="C119" s="25"/>
      <c r="D119" s="25"/>
      <c r="E119" s="25"/>
      <c r="F119" s="25"/>
      <c r="G119" s="26"/>
      <c r="H119" s="25"/>
      <c r="I119" s="15"/>
      <c r="J119" s="15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spans="1:34" ht="19.5" customHeight="1">
      <c r="A120" s="25"/>
      <c r="B120" s="24"/>
      <c r="C120" s="25"/>
      <c r="D120" s="87"/>
      <c r="E120" s="25"/>
      <c r="F120" s="25"/>
      <c r="G120" s="26"/>
      <c r="H120" s="25"/>
      <c r="I120" s="15"/>
      <c r="J120" s="15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spans="1:34" ht="19.5" customHeight="1">
      <c r="A121" s="25"/>
      <c r="B121" s="24"/>
      <c r="C121" s="25"/>
      <c r="D121" s="25"/>
      <c r="E121" s="25"/>
      <c r="F121" s="25"/>
      <c r="G121" s="26"/>
      <c r="H121" s="25"/>
      <c r="I121" s="15"/>
      <c r="J121" s="15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spans="1:34" ht="19.5" customHeight="1">
      <c r="A122" s="25"/>
      <c r="B122" s="24"/>
      <c r="C122" s="25"/>
      <c r="D122" s="25"/>
      <c r="E122" s="25"/>
      <c r="F122" s="25"/>
      <c r="G122" s="26"/>
      <c r="H122" s="25"/>
      <c r="I122" s="15"/>
      <c r="J122" s="15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spans="1:34" ht="19.5" customHeight="1">
      <c r="A123" s="25"/>
      <c r="B123" s="24"/>
      <c r="C123" s="25"/>
      <c r="D123" s="25"/>
      <c r="E123" s="25"/>
      <c r="F123" s="25"/>
      <c r="G123" s="26"/>
      <c r="H123" s="25"/>
      <c r="I123" s="15"/>
      <c r="J123" s="15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spans="1:34" ht="19.5" customHeight="1">
      <c r="A124" s="25"/>
      <c r="B124" s="24"/>
      <c r="C124" s="25"/>
      <c r="D124" s="25"/>
      <c r="E124" s="25"/>
      <c r="F124" s="25"/>
      <c r="G124" s="26"/>
      <c r="H124" s="25"/>
      <c r="I124" s="15"/>
      <c r="J124" s="15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spans="1:34" ht="19.5" customHeight="1">
      <c r="A125" s="25"/>
      <c r="B125" s="24"/>
      <c r="C125" s="25"/>
      <c r="D125" s="25"/>
      <c r="E125" s="25"/>
      <c r="F125" s="25"/>
      <c r="G125" s="26"/>
      <c r="H125" s="25"/>
      <c r="I125" s="15"/>
      <c r="J125" s="15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spans="1:34" ht="19.5" customHeight="1">
      <c r="A126" s="25"/>
      <c r="B126" s="24"/>
      <c r="C126" s="25"/>
      <c r="D126" s="25"/>
      <c r="E126" s="25"/>
      <c r="F126" s="25"/>
      <c r="G126" s="26"/>
      <c r="H126" s="25"/>
      <c r="I126" s="15"/>
      <c r="J126" s="15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spans="1:34" ht="19.5" customHeight="1">
      <c r="A127" s="25"/>
      <c r="B127" s="24"/>
      <c r="C127" s="25"/>
      <c r="D127" s="87"/>
      <c r="E127" s="25"/>
      <c r="F127" s="25"/>
      <c r="G127" s="26"/>
      <c r="H127" s="25"/>
      <c r="I127" s="15"/>
      <c r="J127" s="15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spans="1:34" ht="19.5" customHeight="1">
      <c r="A128" s="25"/>
      <c r="B128" s="24"/>
      <c r="C128" s="25"/>
      <c r="D128" s="25"/>
      <c r="E128" s="25"/>
      <c r="F128" s="25"/>
      <c r="G128" s="26"/>
      <c r="H128" s="25"/>
      <c r="I128" s="15"/>
      <c r="J128" s="15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spans="1:34" ht="19.5" customHeight="1">
      <c r="A129" s="25"/>
      <c r="B129" s="24"/>
      <c r="C129" s="25"/>
      <c r="D129" s="87"/>
      <c r="E129" s="25"/>
      <c r="F129" s="25"/>
      <c r="G129" s="26"/>
      <c r="H129" s="25"/>
      <c r="I129" s="15"/>
      <c r="J129" s="15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spans="1:34" ht="19.5" customHeight="1">
      <c r="A130" s="25"/>
      <c r="B130" s="24"/>
      <c r="C130" s="25"/>
      <c r="D130" s="25"/>
      <c r="E130" s="25"/>
      <c r="F130" s="25"/>
      <c r="G130" s="26"/>
      <c r="H130" s="25"/>
      <c r="I130" s="15"/>
      <c r="J130" s="15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spans="1:34" ht="19.5" customHeight="1">
      <c r="A131" s="25"/>
      <c r="B131" s="24"/>
      <c r="C131" s="25"/>
      <c r="D131" s="25"/>
      <c r="E131" s="25"/>
      <c r="F131" s="25"/>
      <c r="G131" s="26"/>
      <c r="H131" s="25"/>
      <c r="I131" s="15"/>
      <c r="J131" s="15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spans="1:34" ht="19.5" customHeight="1">
      <c r="A132" s="25"/>
      <c r="B132" s="24"/>
      <c r="C132" s="25"/>
      <c r="D132" s="25"/>
      <c r="E132" s="25"/>
      <c r="F132" s="25"/>
      <c r="G132" s="26"/>
      <c r="H132" s="25"/>
      <c r="I132" s="15"/>
      <c r="J132" s="15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spans="1:34" ht="19.5" customHeight="1">
      <c r="A133" s="25"/>
      <c r="B133" s="24"/>
      <c r="C133" s="25"/>
      <c r="D133" s="25"/>
      <c r="E133" s="25"/>
      <c r="F133" s="25"/>
      <c r="G133" s="26"/>
      <c r="H133" s="25"/>
      <c r="I133" s="15"/>
      <c r="J133" s="15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spans="1:34" ht="19.5" customHeight="1">
      <c r="A134" s="25"/>
      <c r="B134" s="24"/>
      <c r="C134" s="25"/>
      <c r="D134" s="25"/>
      <c r="E134" s="25"/>
      <c r="F134" s="25"/>
      <c r="G134" s="26"/>
      <c r="H134" s="25"/>
      <c r="I134" s="15"/>
      <c r="J134" s="15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spans="1:34" ht="19.5" customHeight="1">
      <c r="A135" s="25"/>
      <c r="B135" s="24"/>
      <c r="C135" s="25"/>
      <c r="D135" s="25"/>
      <c r="E135" s="25"/>
      <c r="F135" s="25"/>
      <c r="G135" s="26"/>
      <c r="H135" s="25"/>
      <c r="I135" s="15"/>
      <c r="J135" s="15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spans="1:34" ht="19.5" customHeight="1">
      <c r="A136" s="25"/>
      <c r="B136" s="24"/>
      <c r="C136" s="25"/>
      <c r="D136" s="87"/>
      <c r="E136" s="25"/>
      <c r="F136" s="25"/>
      <c r="G136" s="26"/>
      <c r="H136" s="25"/>
      <c r="I136" s="15"/>
      <c r="J136" s="15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spans="1:34" ht="19.5" customHeight="1">
      <c r="A137" s="25"/>
      <c r="B137" s="24"/>
      <c r="C137" s="25"/>
      <c r="D137" s="25"/>
      <c r="E137" s="25"/>
      <c r="F137" s="25"/>
      <c r="G137" s="26"/>
      <c r="H137" s="25"/>
      <c r="I137" s="15"/>
      <c r="J137" s="15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spans="1:34" ht="19.5" customHeight="1">
      <c r="A138" s="25"/>
      <c r="B138" s="24"/>
      <c r="C138" s="25"/>
      <c r="D138" s="87"/>
      <c r="E138" s="25"/>
      <c r="F138" s="25"/>
      <c r="G138" s="26"/>
      <c r="H138" s="25"/>
      <c r="I138" s="15"/>
      <c r="J138" s="15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spans="1:34" ht="19.5" customHeight="1">
      <c r="A139" s="25"/>
      <c r="B139" s="24"/>
      <c r="C139" s="25"/>
      <c r="D139" s="25"/>
      <c r="E139" s="25"/>
      <c r="F139" s="25"/>
      <c r="G139" s="26"/>
      <c r="H139" s="25"/>
      <c r="I139" s="15"/>
      <c r="J139" s="15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spans="1:34" ht="19.5" customHeight="1">
      <c r="A140" s="25"/>
      <c r="B140" s="24"/>
      <c r="C140" s="25"/>
      <c r="D140" s="25"/>
      <c r="E140" s="25"/>
      <c r="F140" s="25"/>
      <c r="G140" s="26"/>
      <c r="H140" s="25"/>
      <c r="I140" s="15"/>
      <c r="J140" s="15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spans="1:34" ht="19.5" customHeight="1">
      <c r="A141" s="25"/>
      <c r="B141" s="24"/>
      <c r="C141" s="25"/>
      <c r="D141" s="25"/>
      <c r="E141" s="25"/>
      <c r="F141" s="25"/>
      <c r="G141" s="26"/>
      <c r="H141" s="25"/>
      <c r="I141" s="15"/>
      <c r="J141" s="15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spans="1:34" ht="19.5" customHeight="1">
      <c r="A142" s="25"/>
      <c r="B142" s="24"/>
      <c r="C142" s="25"/>
      <c r="D142" s="25"/>
      <c r="E142" s="25"/>
      <c r="F142" s="25"/>
      <c r="G142" s="26"/>
      <c r="H142" s="25"/>
      <c r="I142" s="15"/>
      <c r="J142" s="15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spans="1:34" ht="19.5" customHeight="1">
      <c r="A143" s="25"/>
      <c r="B143" s="24"/>
      <c r="C143" s="25"/>
      <c r="D143" s="25"/>
      <c r="E143" s="25"/>
      <c r="F143" s="25"/>
      <c r="G143" s="26"/>
      <c r="H143" s="25"/>
      <c r="I143" s="15"/>
      <c r="J143" s="15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spans="1:34" ht="19.5" customHeight="1">
      <c r="A144" s="25"/>
      <c r="B144" s="24"/>
      <c r="C144" s="25"/>
      <c r="D144" s="87"/>
      <c r="E144" s="25"/>
      <c r="F144" s="25"/>
      <c r="G144" s="26"/>
      <c r="H144" s="25"/>
      <c r="I144" s="15"/>
      <c r="J144" s="15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spans="1:34" ht="19.5" customHeight="1">
      <c r="A145" s="25"/>
      <c r="B145" s="24"/>
      <c r="C145" s="25"/>
      <c r="D145" s="25"/>
      <c r="E145" s="25"/>
      <c r="F145" s="25"/>
      <c r="G145" s="26"/>
      <c r="H145" s="25"/>
      <c r="I145" s="15"/>
      <c r="J145" s="15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spans="1:34" ht="19.5" customHeight="1">
      <c r="A146" s="25"/>
      <c r="B146" s="24"/>
      <c r="C146" s="25"/>
      <c r="D146" s="87"/>
      <c r="E146" s="25"/>
      <c r="F146" s="25"/>
      <c r="G146" s="26"/>
      <c r="H146" s="25"/>
      <c r="I146" s="15"/>
      <c r="J146" s="15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spans="1:34" ht="19.5" customHeight="1">
      <c r="A147" s="25"/>
      <c r="B147" s="24"/>
      <c r="C147" s="25"/>
      <c r="D147" s="25"/>
      <c r="E147" s="25"/>
      <c r="F147" s="25"/>
      <c r="G147" s="26"/>
      <c r="H147" s="25"/>
      <c r="I147" s="15"/>
      <c r="J147" s="15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spans="1:34" ht="19.5" customHeight="1">
      <c r="A148" s="25"/>
      <c r="B148" s="24"/>
      <c r="C148" s="25"/>
      <c r="D148" s="25"/>
      <c r="E148" s="25"/>
      <c r="F148" s="25"/>
      <c r="G148" s="26"/>
      <c r="H148" s="25"/>
      <c r="I148" s="15"/>
      <c r="J148" s="15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spans="1:34" ht="19.5" customHeight="1">
      <c r="A149" s="25"/>
      <c r="B149" s="24"/>
      <c r="C149" s="25"/>
      <c r="D149" s="25"/>
      <c r="E149" s="25"/>
      <c r="F149" s="25"/>
      <c r="G149" s="26"/>
      <c r="H149" s="25"/>
      <c r="I149" s="15"/>
      <c r="J149" s="15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spans="1:34" ht="19.5" customHeight="1">
      <c r="A150" s="25"/>
      <c r="B150" s="24"/>
      <c r="C150" s="25"/>
      <c r="D150" s="25"/>
      <c r="E150" s="25"/>
      <c r="F150" s="25"/>
      <c r="G150" s="26"/>
      <c r="H150" s="25"/>
      <c r="I150" s="15"/>
      <c r="J150" s="15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spans="1:34" ht="19.5" customHeight="1">
      <c r="A151" s="25"/>
      <c r="B151" s="24"/>
      <c r="C151" s="25"/>
      <c r="D151" s="25"/>
      <c r="E151" s="25"/>
      <c r="F151" s="25"/>
      <c r="G151" s="26"/>
      <c r="H151" s="25"/>
      <c r="I151" s="15"/>
      <c r="J151" s="15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spans="1:34" ht="19.5" customHeight="1">
      <c r="A152" s="25"/>
      <c r="B152" s="24"/>
      <c r="C152" s="25"/>
      <c r="D152" s="25"/>
      <c r="E152" s="25"/>
      <c r="F152" s="25"/>
      <c r="G152" s="26"/>
      <c r="H152" s="25"/>
      <c r="I152" s="15"/>
      <c r="J152" s="15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spans="1:34" ht="19.5" customHeight="1">
      <c r="A153" s="25"/>
      <c r="B153" s="24"/>
      <c r="C153" s="25"/>
      <c r="D153" s="87"/>
      <c r="E153" s="25"/>
      <c r="F153" s="25"/>
      <c r="G153" s="26"/>
      <c r="H153" s="25"/>
      <c r="I153" s="15"/>
      <c r="J153" s="15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spans="1:34" ht="19.5" customHeight="1">
      <c r="A154" s="25"/>
      <c r="B154" s="24"/>
      <c r="C154" s="25"/>
      <c r="D154" s="25"/>
      <c r="E154" s="25"/>
      <c r="F154" s="25"/>
      <c r="G154" s="26"/>
      <c r="H154" s="25"/>
      <c r="I154" s="15"/>
      <c r="J154" s="15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spans="1:34" ht="19.5" customHeight="1">
      <c r="A155" s="25"/>
      <c r="B155" s="24"/>
      <c r="C155" s="25"/>
      <c r="D155" s="87"/>
      <c r="E155" s="25"/>
      <c r="F155" s="25"/>
      <c r="G155" s="26"/>
      <c r="H155" s="25"/>
      <c r="I155" s="15"/>
      <c r="J155" s="15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spans="1:34" ht="19.5" customHeight="1">
      <c r="A156" s="25"/>
      <c r="B156" s="24"/>
      <c r="C156" s="25"/>
      <c r="D156" s="25"/>
      <c r="E156" s="25"/>
      <c r="F156" s="25"/>
      <c r="G156" s="26"/>
      <c r="H156" s="25"/>
      <c r="I156" s="15"/>
      <c r="J156" s="15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spans="1:34" ht="19.5" customHeight="1">
      <c r="A157" s="25"/>
      <c r="B157" s="24"/>
      <c r="C157" s="25"/>
      <c r="D157" s="87"/>
      <c r="E157" s="25"/>
      <c r="F157" s="25"/>
      <c r="G157" s="26"/>
      <c r="H157" s="25"/>
      <c r="I157" s="15"/>
      <c r="J157" s="15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spans="1:34" ht="19.5" customHeight="1">
      <c r="A158" s="25"/>
      <c r="B158" s="24"/>
      <c r="C158" s="25"/>
      <c r="D158" s="25"/>
      <c r="E158" s="25"/>
      <c r="F158" s="25"/>
      <c r="G158" s="26"/>
      <c r="H158" s="25"/>
      <c r="I158" s="15"/>
      <c r="J158" s="15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spans="1:34" ht="19.5" customHeight="1">
      <c r="A159" s="25"/>
      <c r="B159" s="24"/>
      <c r="C159" s="25"/>
      <c r="D159" s="25"/>
      <c r="E159" s="25"/>
      <c r="F159" s="25"/>
      <c r="G159" s="26"/>
      <c r="H159" s="25"/>
      <c r="I159" s="15"/>
      <c r="J159" s="15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spans="1:34" ht="19.5" customHeight="1">
      <c r="A160" s="25"/>
      <c r="B160" s="24"/>
      <c r="C160" s="25"/>
      <c r="D160" s="25"/>
      <c r="E160" s="25"/>
      <c r="F160" s="25"/>
      <c r="G160" s="26"/>
      <c r="H160" s="2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spans="1:34" ht="19.5" customHeight="1">
      <c r="A161" s="25"/>
      <c r="B161" s="24"/>
      <c r="C161" s="25"/>
      <c r="D161" s="25"/>
      <c r="E161" s="25"/>
      <c r="F161" s="25"/>
      <c r="G161" s="26"/>
      <c r="H161" s="2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spans="1:34" ht="19.5" customHeight="1">
      <c r="A162" s="25"/>
      <c r="B162" s="24"/>
      <c r="C162" s="25"/>
      <c r="D162" s="25"/>
      <c r="E162" s="25"/>
      <c r="F162" s="25"/>
      <c r="G162" s="26"/>
      <c r="H162" s="2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spans="1:34" ht="19.5" customHeight="1">
      <c r="A163" s="25"/>
      <c r="B163" s="24"/>
      <c r="C163" s="25"/>
      <c r="D163" s="25"/>
      <c r="E163" s="25"/>
      <c r="F163" s="25"/>
      <c r="G163" s="26"/>
      <c r="H163" s="25"/>
      <c r="I163" s="15"/>
      <c r="J163" s="15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spans="1:34" ht="19.5" customHeight="1">
      <c r="A164" s="25"/>
      <c r="B164" s="24"/>
      <c r="C164" s="25"/>
      <c r="D164" s="87"/>
      <c r="E164" s="25"/>
      <c r="F164" s="25"/>
      <c r="G164" s="26"/>
      <c r="H164" s="25"/>
      <c r="I164" s="15"/>
      <c r="J164" s="15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spans="1:34" ht="19.5" customHeight="1">
      <c r="A165" s="25"/>
      <c r="B165" s="24"/>
      <c r="C165" s="25"/>
      <c r="D165" s="25"/>
      <c r="E165" s="25"/>
      <c r="F165" s="25"/>
      <c r="G165" s="26"/>
      <c r="H165" s="25"/>
      <c r="I165" s="15"/>
      <c r="J165" s="15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spans="1:34" ht="19.5" customHeight="1">
      <c r="A166" s="25"/>
      <c r="B166" s="24"/>
      <c r="C166" s="25"/>
      <c r="D166" s="87"/>
      <c r="E166" s="25"/>
      <c r="F166" s="25"/>
      <c r="G166" s="26"/>
      <c r="H166" s="25"/>
      <c r="I166" s="15"/>
      <c r="J166" s="15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spans="1:34" ht="19.5" customHeight="1">
      <c r="A167" s="25"/>
      <c r="B167" s="24"/>
      <c r="C167" s="25"/>
      <c r="D167" s="25"/>
      <c r="E167" s="25"/>
      <c r="F167" s="25"/>
      <c r="G167" s="26"/>
      <c r="H167" s="25"/>
      <c r="I167" s="15"/>
      <c r="J167" s="15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spans="1:34" ht="19.5" customHeight="1">
      <c r="A168" s="25"/>
      <c r="B168" s="24"/>
      <c r="C168" s="25"/>
      <c r="D168" s="25"/>
      <c r="E168" s="25"/>
      <c r="F168" s="25"/>
      <c r="G168" s="26"/>
      <c r="H168" s="25"/>
      <c r="I168" s="15"/>
      <c r="J168" s="15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spans="1:34" ht="19.5" customHeight="1">
      <c r="A169" s="25"/>
      <c r="B169" s="24"/>
      <c r="C169" s="25"/>
      <c r="D169" s="25"/>
      <c r="E169" s="25"/>
      <c r="F169" s="25"/>
      <c r="G169" s="26"/>
      <c r="H169" s="25"/>
      <c r="I169" s="15"/>
      <c r="J169" s="15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spans="1:34" ht="19.5" customHeight="1">
      <c r="A170" s="25"/>
      <c r="B170" s="24"/>
      <c r="C170" s="25"/>
      <c r="D170" s="25"/>
      <c r="E170" s="25"/>
      <c r="F170" s="25"/>
      <c r="G170" s="26"/>
      <c r="H170" s="25"/>
      <c r="I170" s="15"/>
      <c r="J170" s="15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spans="1:34" ht="19.5" customHeight="1">
      <c r="A171" s="25"/>
      <c r="B171" s="24"/>
      <c r="C171" s="25"/>
      <c r="D171" s="25"/>
      <c r="E171" s="25"/>
      <c r="F171" s="25"/>
      <c r="G171" s="26"/>
      <c r="H171" s="25"/>
      <c r="I171" s="15"/>
      <c r="J171" s="15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spans="1:34" ht="19.5" customHeight="1">
      <c r="A172" s="25"/>
      <c r="B172" s="24"/>
      <c r="C172" s="25"/>
      <c r="D172" s="87"/>
      <c r="E172" s="25"/>
      <c r="F172" s="25"/>
      <c r="G172" s="26"/>
      <c r="H172" s="25"/>
      <c r="I172" s="15"/>
      <c r="J172" s="15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spans="1:34" ht="19.5" customHeight="1">
      <c r="A173" s="25"/>
      <c r="B173" s="24"/>
      <c r="C173" s="25"/>
      <c r="D173" s="25"/>
      <c r="E173" s="25"/>
      <c r="F173" s="25"/>
      <c r="G173" s="26"/>
      <c r="H173" s="25"/>
      <c r="I173" s="15"/>
      <c r="J173" s="15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spans="1:34" ht="19.5" customHeight="1">
      <c r="A174" s="25"/>
      <c r="B174" s="24"/>
      <c r="C174" s="25"/>
      <c r="D174" s="87"/>
      <c r="E174" s="25"/>
      <c r="F174" s="25"/>
      <c r="G174" s="26"/>
      <c r="H174" s="25"/>
      <c r="I174" s="15"/>
      <c r="J174" s="15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spans="1:34" ht="19.5" customHeight="1">
      <c r="A175" s="25"/>
      <c r="B175" s="24"/>
      <c r="C175" s="25"/>
      <c r="D175" s="25"/>
      <c r="E175" s="25"/>
      <c r="F175" s="25"/>
      <c r="G175" s="26"/>
      <c r="H175" s="25"/>
      <c r="I175" s="15"/>
      <c r="J175" s="15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spans="1:34" ht="19.5" customHeight="1">
      <c r="A176" s="25"/>
      <c r="B176" s="24"/>
      <c r="C176" s="25"/>
      <c r="D176" s="25"/>
      <c r="E176" s="25"/>
      <c r="F176" s="25"/>
      <c r="G176" s="26"/>
      <c r="H176" s="25"/>
      <c r="I176" s="15"/>
      <c r="J176" s="15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spans="1:34" ht="19.5" customHeight="1">
      <c r="A177" s="25"/>
      <c r="B177" s="24"/>
      <c r="C177" s="25"/>
      <c r="D177" s="25"/>
      <c r="E177" s="25"/>
      <c r="F177" s="25"/>
      <c r="G177" s="26"/>
      <c r="H177" s="25"/>
      <c r="I177" s="15"/>
      <c r="J177" s="15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spans="1:34" ht="19.5" customHeight="1">
      <c r="A178" s="25"/>
      <c r="B178" s="24"/>
      <c r="C178" s="25"/>
      <c r="D178" s="25"/>
      <c r="E178" s="25"/>
      <c r="F178" s="25"/>
      <c r="G178" s="26"/>
      <c r="H178" s="25"/>
      <c r="I178" s="15"/>
      <c r="J178" s="15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spans="1:34" ht="19.5" customHeight="1">
      <c r="A179" s="25"/>
      <c r="B179" s="24"/>
      <c r="C179" s="25"/>
      <c r="D179" s="87"/>
      <c r="E179" s="25"/>
      <c r="F179" s="25"/>
      <c r="G179" s="26"/>
      <c r="H179" s="25"/>
      <c r="I179" s="15"/>
      <c r="J179" s="15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spans="1:34" ht="19.5" customHeight="1">
      <c r="A180" s="25"/>
      <c r="B180" s="24"/>
      <c r="C180" s="25"/>
      <c r="D180" s="25"/>
      <c r="E180" s="25"/>
      <c r="F180" s="25"/>
      <c r="G180" s="26"/>
      <c r="H180" s="25"/>
      <c r="I180" s="15"/>
      <c r="J180" s="15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spans="1:34" ht="19.5" customHeight="1">
      <c r="A181" s="25"/>
      <c r="B181" s="24"/>
      <c r="C181" s="25"/>
      <c r="D181" s="87"/>
      <c r="E181" s="25"/>
      <c r="F181" s="25"/>
      <c r="G181" s="26"/>
      <c r="H181" s="25"/>
      <c r="I181" s="15"/>
      <c r="J181" s="15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spans="1:34" ht="19.5" customHeight="1">
      <c r="A182" s="25"/>
      <c r="B182" s="24"/>
      <c r="C182" s="25"/>
      <c r="D182" s="25"/>
      <c r="E182" s="25"/>
      <c r="F182" s="25"/>
      <c r="G182" s="26"/>
      <c r="H182" s="25"/>
      <c r="I182" s="15"/>
      <c r="J182" s="15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spans="1:34" ht="19.5" customHeight="1">
      <c r="A183" s="25"/>
      <c r="B183" s="24"/>
      <c r="C183" s="25"/>
      <c r="D183" s="25"/>
      <c r="E183" s="25"/>
      <c r="F183" s="25"/>
      <c r="G183" s="26"/>
      <c r="H183" s="25"/>
      <c r="I183" s="15"/>
      <c r="J183" s="15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spans="1:34" ht="19.5" customHeight="1">
      <c r="A184" s="25"/>
      <c r="B184" s="24"/>
      <c r="C184" s="25"/>
      <c r="D184" s="25"/>
      <c r="E184" s="25"/>
      <c r="F184" s="25"/>
      <c r="G184" s="26"/>
      <c r="H184" s="25"/>
      <c r="I184" s="15"/>
      <c r="J184" s="15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spans="1:34" ht="19.5" customHeight="1">
      <c r="A185" s="25"/>
      <c r="B185" s="24"/>
      <c r="C185" s="25"/>
      <c r="D185" s="25"/>
      <c r="E185" s="25"/>
      <c r="F185" s="25"/>
      <c r="G185" s="26"/>
      <c r="H185" s="25"/>
      <c r="I185" s="15"/>
      <c r="J185" s="15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spans="1:34" ht="19.5" customHeight="1">
      <c r="A186" s="25"/>
      <c r="B186" s="24"/>
      <c r="C186" s="25"/>
      <c r="D186" s="25"/>
      <c r="E186" s="25"/>
      <c r="F186" s="25"/>
      <c r="G186" s="26"/>
      <c r="H186" s="25"/>
      <c r="I186" s="15"/>
      <c r="J186" s="15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spans="1:34" ht="19.5" customHeight="1">
      <c r="A187" s="25"/>
      <c r="B187" s="24"/>
      <c r="C187" s="25"/>
      <c r="D187" s="25"/>
      <c r="E187" s="25"/>
      <c r="F187" s="25"/>
      <c r="G187" s="26"/>
      <c r="H187" s="25"/>
      <c r="I187" s="15"/>
      <c r="J187" s="15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spans="1:34" ht="19.5" customHeight="1">
      <c r="A188" s="25"/>
      <c r="B188" s="24"/>
      <c r="C188" s="25"/>
      <c r="D188" s="25"/>
      <c r="E188" s="25"/>
      <c r="F188" s="25"/>
      <c r="G188" s="26"/>
      <c r="H188" s="25"/>
      <c r="I188" s="15"/>
      <c r="J188" s="15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spans="1:34" ht="19.5" customHeight="1">
      <c r="A189" s="25"/>
      <c r="B189" s="24"/>
      <c r="C189" s="25"/>
      <c r="D189" s="25"/>
      <c r="E189" s="25"/>
      <c r="F189" s="25"/>
      <c r="G189" s="26"/>
      <c r="H189" s="25"/>
      <c r="I189" s="15"/>
      <c r="J189" s="15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spans="1:34" ht="19.5" customHeight="1">
      <c r="A190" s="25"/>
      <c r="B190" s="24"/>
      <c r="C190" s="25"/>
      <c r="D190" s="25"/>
      <c r="E190" s="25"/>
      <c r="F190" s="25"/>
      <c r="G190" s="26"/>
      <c r="H190" s="25"/>
      <c r="I190" s="15"/>
      <c r="J190" s="15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spans="1:34" ht="19.5" customHeight="1">
      <c r="A191" s="25"/>
      <c r="B191" s="24"/>
      <c r="C191" s="25"/>
      <c r="D191" s="87"/>
      <c r="E191" s="25"/>
      <c r="F191" s="25"/>
      <c r="G191" s="26"/>
      <c r="H191" s="25"/>
      <c r="I191" s="15"/>
      <c r="J191" s="15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spans="1:34" ht="19.5" customHeight="1">
      <c r="A192" s="25"/>
      <c r="B192" s="24"/>
      <c r="C192" s="25"/>
      <c r="D192" s="25"/>
      <c r="E192" s="25"/>
      <c r="F192" s="25"/>
      <c r="G192" s="26"/>
      <c r="H192" s="25"/>
      <c r="I192" s="15"/>
      <c r="J192" s="15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spans="1:34" ht="19.5" customHeight="1">
      <c r="A193" s="25"/>
      <c r="B193" s="24"/>
      <c r="C193" s="25"/>
      <c r="D193" s="87"/>
      <c r="E193" s="25"/>
      <c r="F193" s="25"/>
      <c r="G193" s="26"/>
      <c r="H193" s="25"/>
      <c r="I193" s="15"/>
      <c r="J193" s="15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spans="1:34" ht="19.5" customHeight="1">
      <c r="A194" s="25"/>
      <c r="B194" s="24"/>
      <c r="C194" s="25"/>
      <c r="D194" s="25"/>
      <c r="E194" s="25"/>
      <c r="F194" s="25"/>
      <c r="G194" s="26"/>
      <c r="H194" s="25"/>
      <c r="I194" s="15"/>
      <c r="J194" s="15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spans="1:34" ht="19.5" customHeight="1">
      <c r="A195" s="25"/>
      <c r="B195" s="24"/>
      <c r="C195" s="25"/>
      <c r="D195" s="87"/>
      <c r="E195" s="25"/>
      <c r="F195" s="25"/>
      <c r="G195" s="26"/>
      <c r="H195" s="25"/>
      <c r="I195" s="15"/>
      <c r="J195" s="15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spans="1:34" ht="19.5" customHeight="1">
      <c r="A196" s="25"/>
      <c r="B196" s="24"/>
      <c r="C196" s="25"/>
      <c r="D196" s="25"/>
      <c r="E196" s="25"/>
      <c r="F196" s="25"/>
      <c r="G196" s="26"/>
      <c r="H196" s="25"/>
      <c r="I196" s="15"/>
      <c r="J196" s="15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spans="1:34" ht="19.5" customHeight="1">
      <c r="A197" s="25"/>
      <c r="B197" s="24"/>
      <c r="C197" s="25"/>
      <c r="D197" s="87"/>
      <c r="E197" s="25"/>
      <c r="F197" s="25"/>
      <c r="G197" s="26"/>
      <c r="H197" s="25"/>
      <c r="I197" s="15"/>
      <c r="J197" s="15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spans="1:34" ht="19.5" customHeight="1">
      <c r="A198" s="25"/>
      <c r="B198" s="24"/>
      <c r="C198" s="25"/>
      <c r="D198" s="25"/>
      <c r="E198" s="25"/>
      <c r="F198" s="25"/>
      <c r="G198" s="26"/>
      <c r="H198" s="25"/>
      <c r="I198" s="15"/>
      <c r="J198" s="15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spans="1:34" ht="19.5" customHeight="1">
      <c r="A199" s="25"/>
      <c r="B199" s="24"/>
      <c r="C199" s="25"/>
      <c r="D199" s="25"/>
      <c r="E199" s="25"/>
      <c r="F199" s="25"/>
      <c r="G199" s="26"/>
      <c r="H199" s="25"/>
      <c r="I199" s="15"/>
      <c r="J199" s="15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spans="1:34" ht="19.5" customHeight="1">
      <c r="A200" s="25"/>
      <c r="B200" s="24"/>
      <c r="C200" s="25"/>
      <c r="D200" s="25"/>
      <c r="E200" s="25"/>
      <c r="F200" s="25"/>
      <c r="G200" s="26"/>
      <c r="H200" s="25"/>
      <c r="I200" s="15"/>
      <c r="J200" s="15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spans="1:34" ht="19.5" customHeight="1">
      <c r="A201" s="25"/>
      <c r="B201" s="24"/>
      <c r="C201" s="25"/>
      <c r="D201" s="25"/>
      <c r="E201" s="25"/>
      <c r="F201" s="25"/>
      <c r="G201" s="26"/>
      <c r="H201" s="25"/>
      <c r="I201" s="15"/>
      <c r="J201" s="15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spans="1:34" ht="19.5" customHeight="1">
      <c r="A202" s="25"/>
      <c r="B202" s="24"/>
      <c r="C202" s="25"/>
      <c r="D202" s="25"/>
      <c r="E202" s="25"/>
      <c r="F202" s="25"/>
      <c r="G202" s="26"/>
      <c r="H202" s="25"/>
      <c r="I202" s="15"/>
      <c r="J202" s="15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spans="1:34" ht="19.5" customHeight="1">
      <c r="A203" s="25"/>
      <c r="B203" s="24"/>
      <c r="C203" s="25"/>
      <c r="D203" s="25"/>
      <c r="E203" s="25"/>
      <c r="F203" s="25"/>
      <c r="G203" s="26"/>
      <c r="H203" s="25"/>
      <c r="I203" s="15"/>
      <c r="J203" s="15"/>
      <c r="K203" s="15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spans="1:34" ht="19.5" customHeight="1">
      <c r="A204" s="25"/>
      <c r="B204" s="24"/>
      <c r="C204" s="25"/>
      <c r="D204" s="25"/>
      <c r="E204" s="25"/>
      <c r="F204" s="25"/>
      <c r="G204" s="26"/>
      <c r="H204" s="25"/>
      <c r="I204" s="15"/>
      <c r="J204" s="15"/>
      <c r="K204" s="15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spans="1:34" ht="19.5" customHeight="1">
      <c r="A205" s="25"/>
      <c r="B205" s="24"/>
      <c r="C205" s="25"/>
      <c r="D205" s="87"/>
      <c r="E205" s="25"/>
      <c r="F205" s="25"/>
      <c r="G205" s="26"/>
      <c r="H205" s="25"/>
      <c r="I205" s="15"/>
      <c r="J205" s="15"/>
      <c r="K205" s="15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spans="1:34" ht="19.5" customHeight="1">
      <c r="A206" s="25"/>
      <c r="B206" s="24"/>
      <c r="C206" s="25"/>
      <c r="D206" s="25"/>
      <c r="E206" s="25"/>
      <c r="F206" s="25"/>
      <c r="G206" s="26"/>
      <c r="H206" s="25"/>
      <c r="I206" s="15"/>
      <c r="J206" s="15"/>
      <c r="K206" s="15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spans="1:34" ht="19.5" customHeight="1">
      <c r="A207" s="25"/>
      <c r="B207" s="24"/>
      <c r="C207" s="25"/>
      <c r="D207" s="87"/>
      <c r="E207" s="25"/>
      <c r="F207" s="25"/>
      <c r="G207" s="26"/>
      <c r="H207" s="25"/>
      <c r="I207" s="15"/>
      <c r="J207" s="15"/>
      <c r="K207" s="15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spans="1:34" ht="19.5" customHeight="1">
      <c r="A208" s="25"/>
      <c r="B208" s="24"/>
      <c r="C208" s="25"/>
      <c r="D208" s="25"/>
      <c r="E208" s="25"/>
      <c r="F208" s="25"/>
      <c r="G208" s="26"/>
      <c r="H208" s="25"/>
      <c r="I208" s="15"/>
      <c r="J208" s="15"/>
      <c r="K208" s="15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spans="1:34" ht="19.5" customHeight="1">
      <c r="A209" s="25"/>
      <c r="B209" s="24"/>
      <c r="C209" s="25"/>
      <c r="D209" s="87"/>
      <c r="E209" s="25"/>
      <c r="F209" s="25"/>
      <c r="G209" s="26"/>
      <c r="H209" s="25"/>
      <c r="I209" s="15"/>
      <c r="J209" s="15"/>
      <c r="K209" s="15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spans="1:34" ht="19.5" customHeight="1">
      <c r="A210" s="25"/>
      <c r="B210" s="24"/>
      <c r="C210" s="25"/>
      <c r="D210" s="25"/>
      <c r="E210" s="25"/>
      <c r="F210" s="25"/>
      <c r="G210" s="26"/>
      <c r="H210" s="25"/>
      <c r="I210" s="15"/>
      <c r="J210" s="15"/>
      <c r="K210" s="15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spans="1:34" ht="19.5" customHeight="1">
      <c r="A211" s="25"/>
      <c r="B211" s="24"/>
      <c r="C211" s="25"/>
      <c r="D211" s="25"/>
      <c r="E211" s="25"/>
      <c r="F211" s="25"/>
      <c r="G211" s="26"/>
      <c r="H211" s="25"/>
      <c r="I211" s="15"/>
      <c r="J211" s="15"/>
      <c r="K211" s="15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spans="1:34" ht="19.5" customHeight="1">
      <c r="A212" s="25"/>
      <c r="B212" s="24"/>
      <c r="C212" s="25"/>
      <c r="D212" s="25"/>
      <c r="E212" s="25"/>
      <c r="F212" s="25"/>
      <c r="G212" s="26"/>
      <c r="H212" s="25"/>
      <c r="I212" s="15"/>
      <c r="J212" s="15"/>
      <c r="K212" s="15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spans="1:34" ht="19.5" customHeight="1">
      <c r="A213" s="25"/>
      <c r="B213" s="24"/>
      <c r="C213" s="25"/>
      <c r="D213" s="25"/>
      <c r="E213" s="25"/>
      <c r="F213" s="25"/>
      <c r="G213" s="26"/>
      <c r="H213" s="25"/>
      <c r="I213" s="15"/>
      <c r="J213" s="15"/>
      <c r="K213" s="15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spans="1:34" ht="19.5" customHeight="1">
      <c r="A214" s="25"/>
      <c r="B214" s="24"/>
      <c r="C214" s="25"/>
      <c r="D214" s="25"/>
      <c r="E214" s="25"/>
      <c r="F214" s="25"/>
      <c r="G214" s="26"/>
      <c r="H214" s="25"/>
      <c r="I214" s="15"/>
      <c r="J214" s="15"/>
      <c r="K214" s="15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spans="1:34" ht="19.5" customHeight="1">
      <c r="A215" s="25"/>
      <c r="B215" s="24"/>
      <c r="C215" s="25"/>
      <c r="D215" s="25"/>
      <c r="E215" s="25"/>
      <c r="F215" s="25"/>
      <c r="G215" s="26"/>
      <c r="H215" s="25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spans="1:34" ht="19.5" customHeight="1">
      <c r="A216" s="25"/>
      <c r="B216" s="24"/>
      <c r="C216" s="25"/>
      <c r="D216" s="25"/>
      <c r="E216" s="25"/>
      <c r="F216" s="25"/>
      <c r="G216" s="26"/>
      <c r="H216" s="25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spans="1:34" ht="19.5" customHeight="1">
      <c r="A217" s="25"/>
      <c r="B217" s="24"/>
      <c r="C217" s="25"/>
      <c r="D217" s="87"/>
      <c r="E217" s="25"/>
      <c r="F217" s="25"/>
      <c r="G217" s="26"/>
      <c r="H217" s="25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spans="1:34" ht="19.5" customHeight="1">
      <c r="A218" s="25"/>
      <c r="B218" s="24"/>
      <c r="C218" s="25"/>
      <c r="D218" s="25"/>
      <c r="E218" s="25"/>
      <c r="F218" s="25"/>
      <c r="G218" s="26"/>
      <c r="H218" s="25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spans="1:34" ht="19.5" customHeight="1">
      <c r="A219" s="25"/>
      <c r="B219" s="24"/>
      <c r="C219" s="25"/>
      <c r="D219" s="87"/>
      <c r="E219" s="25"/>
      <c r="F219" s="25"/>
      <c r="G219" s="26"/>
      <c r="H219" s="25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spans="1:34" ht="19.5" customHeight="1">
      <c r="A220" s="25"/>
      <c r="B220" s="24"/>
      <c r="C220" s="25"/>
      <c r="D220" s="25"/>
      <c r="E220" s="25"/>
      <c r="F220" s="25"/>
      <c r="G220" s="26"/>
      <c r="H220" s="25"/>
      <c r="I220" s="15"/>
      <c r="J220" s="15"/>
      <c r="K220" s="15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spans="1:34" ht="19.5" customHeight="1">
      <c r="A221" s="25"/>
      <c r="B221" s="24"/>
      <c r="C221" s="25"/>
      <c r="D221" s="87"/>
      <c r="E221" s="25"/>
      <c r="F221" s="25"/>
      <c r="G221" s="26"/>
      <c r="H221" s="25"/>
      <c r="I221" s="15"/>
      <c r="J221" s="15"/>
      <c r="K221" s="15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spans="1:34" ht="19.5" customHeight="1">
      <c r="A222" s="25"/>
      <c r="B222" s="24"/>
      <c r="C222" s="25"/>
      <c r="D222" s="25"/>
      <c r="E222" s="25"/>
      <c r="F222" s="25"/>
      <c r="G222" s="26"/>
      <c r="H222" s="25"/>
      <c r="I222" s="15"/>
      <c r="J222" s="15"/>
      <c r="K222" s="15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spans="1:34" ht="19.5" customHeight="1">
      <c r="A223" s="25"/>
      <c r="B223" s="24"/>
      <c r="C223" s="25"/>
      <c r="D223" s="87"/>
      <c r="E223" s="25"/>
      <c r="F223" s="25"/>
      <c r="G223" s="26"/>
      <c r="H223" s="25"/>
      <c r="I223" s="15"/>
      <c r="J223" s="15"/>
      <c r="K223" s="15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spans="1:34" ht="19.5" customHeight="1">
      <c r="A224" s="25"/>
      <c r="B224" s="24"/>
      <c r="C224" s="25"/>
      <c r="D224" s="25"/>
      <c r="E224" s="25"/>
      <c r="F224" s="25"/>
      <c r="G224" s="26"/>
      <c r="H224" s="25"/>
      <c r="I224" s="15"/>
      <c r="J224" s="15"/>
      <c r="K224" s="15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spans="1:34" ht="19.5" customHeight="1">
      <c r="A225" s="25"/>
      <c r="B225" s="24"/>
      <c r="C225" s="25"/>
      <c r="D225" s="87"/>
      <c r="E225" s="25"/>
      <c r="F225" s="25"/>
      <c r="G225" s="26"/>
      <c r="H225" s="25"/>
      <c r="I225" s="15"/>
      <c r="J225" s="15"/>
      <c r="K225" s="15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spans="1:34" ht="19.5" customHeight="1">
      <c r="A226" s="25"/>
      <c r="B226" s="24"/>
      <c r="C226" s="25"/>
      <c r="D226" s="25"/>
      <c r="E226" s="25"/>
      <c r="F226" s="25"/>
      <c r="G226" s="26"/>
      <c r="H226" s="25"/>
      <c r="I226" s="15"/>
      <c r="J226" s="15"/>
      <c r="K226" s="15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spans="1:34" ht="19.5" customHeight="1">
      <c r="A227" s="25"/>
      <c r="B227" s="24"/>
      <c r="C227" s="25"/>
      <c r="D227" s="25"/>
      <c r="E227" s="25"/>
      <c r="F227" s="25"/>
      <c r="G227" s="26"/>
      <c r="H227" s="25"/>
      <c r="I227" s="15"/>
      <c r="J227" s="15"/>
      <c r="K227" s="15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spans="1:34" ht="19.5" customHeight="1">
      <c r="A228" s="25"/>
      <c r="B228" s="24"/>
      <c r="C228" s="25"/>
      <c r="D228" s="25"/>
      <c r="E228" s="25"/>
      <c r="F228" s="25"/>
      <c r="G228" s="26"/>
      <c r="H228" s="25"/>
      <c r="I228" s="15"/>
      <c r="J228" s="15"/>
      <c r="K228" s="15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spans="1:34" ht="19.5" customHeight="1">
      <c r="A229" s="25"/>
      <c r="B229" s="258"/>
      <c r="C229" s="259"/>
      <c r="D229" s="259"/>
      <c r="E229" s="259"/>
      <c r="F229" s="259"/>
      <c r="G229" s="259"/>
      <c r="H229" s="260"/>
      <c r="I229" s="15"/>
      <c r="J229" s="15"/>
      <c r="K229" s="15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spans="1:34" ht="19.5" customHeight="1">
      <c r="A230" s="25"/>
      <c r="B230" s="24"/>
      <c r="C230" s="25"/>
      <c r="D230" s="25"/>
      <c r="E230" s="25"/>
      <c r="F230" s="25"/>
      <c r="G230" s="26"/>
      <c r="H230" s="25"/>
      <c r="I230" s="15"/>
      <c r="J230" s="15"/>
      <c r="K230" s="15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spans="1:34" ht="19.5" customHeight="1">
      <c r="A231" s="25"/>
      <c r="B231" s="24"/>
      <c r="C231" s="25"/>
      <c r="D231" s="25"/>
      <c r="E231" s="25"/>
      <c r="F231" s="25"/>
      <c r="G231" s="26"/>
      <c r="H231" s="25"/>
      <c r="I231" s="15"/>
      <c r="J231" s="15"/>
      <c r="K231" s="15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spans="1:34" ht="19.5" customHeight="1">
      <c r="A232" s="25"/>
      <c r="B232" s="24"/>
      <c r="C232" s="25"/>
      <c r="D232" s="25"/>
      <c r="E232" s="25"/>
      <c r="F232" s="25"/>
      <c r="G232" s="26"/>
      <c r="H232" s="25"/>
      <c r="I232" s="15"/>
      <c r="J232" s="15"/>
      <c r="K232" s="15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spans="1:34" ht="19.5" customHeight="1">
      <c r="A233" s="25"/>
      <c r="B233" s="24"/>
      <c r="C233" s="25"/>
      <c r="D233" s="87"/>
      <c r="E233" s="25"/>
      <c r="F233" s="25"/>
      <c r="G233" s="88"/>
      <c r="H233" s="25"/>
      <c r="I233" s="15"/>
      <c r="J233" s="15"/>
      <c r="K233" s="15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spans="1:34" ht="19.5" customHeight="1">
      <c r="A234" s="25"/>
      <c r="B234" s="24"/>
      <c r="C234" s="25"/>
      <c r="D234" s="25"/>
      <c r="E234" s="25"/>
      <c r="F234" s="25"/>
      <c r="G234" s="26"/>
      <c r="H234" s="25"/>
      <c r="I234" s="15"/>
      <c r="J234" s="15"/>
      <c r="K234" s="15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spans="1:34" ht="19.5" customHeight="1">
      <c r="A235" s="25"/>
      <c r="B235" s="24"/>
      <c r="C235" s="25"/>
      <c r="D235" s="87"/>
      <c r="E235" s="25"/>
      <c r="F235" s="25"/>
      <c r="G235" s="26"/>
      <c r="H235" s="25"/>
      <c r="I235" s="15"/>
      <c r="J235" s="15"/>
      <c r="K235" s="15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spans="1:34" ht="19.5" customHeight="1">
      <c r="A236" s="25"/>
      <c r="B236" s="24"/>
      <c r="C236" s="25"/>
      <c r="D236" s="25"/>
      <c r="E236" s="25"/>
      <c r="F236" s="25"/>
      <c r="G236" s="26"/>
      <c r="H236" s="25"/>
      <c r="I236" s="15"/>
      <c r="J236" s="15"/>
      <c r="K236" s="15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spans="1:34" ht="19.5" customHeight="1">
      <c r="A237" s="25"/>
      <c r="B237" s="24"/>
      <c r="C237" s="25"/>
      <c r="D237" s="25"/>
      <c r="E237" s="25"/>
      <c r="F237" s="25"/>
      <c r="G237" s="26"/>
      <c r="H237" s="25"/>
      <c r="I237" s="15"/>
      <c r="J237" s="15"/>
      <c r="K237" s="15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spans="1:34" ht="19.5" customHeight="1">
      <c r="A238" s="25"/>
      <c r="B238" s="24"/>
      <c r="C238" s="25"/>
      <c r="D238" s="25"/>
      <c r="E238" s="25"/>
      <c r="F238" s="25"/>
      <c r="G238" s="26"/>
      <c r="H238" s="25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spans="1:34" ht="19.5" customHeight="1">
      <c r="A239" s="25"/>
      <c r="B239" s="24"/>
      <c r="C239" s="25"/>
      <c r="D239" s="25"/>
      <c r="E239" s="25"/>
      <c r="F239" s="25"/>
      <c r="G239" s="26"/>
      <c r="H239" s="25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spans="1:34" ht="19.5" customHeight="1">
      <c r="A240" s="25"/>
      <c r="B240" s="24"/>
      <c r="C240" s="25"/>
      <c r="D240" s="25"/>
      <c r="E240" s="25"/>
      <c r="F240" s="25"/>
      <c r="G240" s="26"/>
      <c r="H240" s="25"/>
      <c r="I240" s="15"/>
      <c r="J240" s="15"/>
      <c r="K240" s="1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spans="1:34" ht="19.5" customHeight="1">
      <c r="A241" s="25"/>
      <c r="B241" s="24"/>
      <c r="C241" s="25"/>
      <c r="D241" s="25"/>
      <c r="E241" s="25"/>
      <c r="F241" s="25"/>
      <c r="G241" s="26"/>
      <c r="H241" s="25"/>
      <c r="I241" s="15"/>
      <c r="J241" s="15"/>
      <c r="K241" s="15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spans="1:34" ht="19.5" customHeight="1">
      <c r="A242" s="25"/>
      <c r="B242" s="24"/>
      <c r="C242" s="25"/>
      <c r="D242" s="87"/>
      <c r="E242" s="25"/>
      <c r="F242" s="25"/>
      <c r="G242" s="26"/>
      <c r="H242" s="25"/>
      <c r="I242" s="15"/>
      <c r="J242" s="15"/>
      <c r="K242" s="15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spans="1:34" ht="19.5" customHeight="1">
      <c r="A243" s="25"/>
      <c r="B243" s="24"/>
      <c r="C243" s="25"/>
      <c r="D243" s="25"/>
      <c r="E243" s="25"/>
      <c r="F243" s="25"/>
      <c r="G243" s="26"/>
      <c r="H243" s="25"/>
      <c r="I243" s="15"/>
      <c r="J243" s="15"/>
      <c r="K243" s="15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spans="1:34" ht="19.5" customHeight="1">
      <c r="A244" s="25"/>
      <c r="B244" s="24"/>
      <c r="C244" s="25"/>
      <c r="D244" s="87"/>
      <c r="E244" s="25"/>
      <c r="F244" s="25"/>
      <c r="G244" s="26"/>
      <c r="H244" s="25"/>
      <c r="I244" s="15"/>
      <c r="J244" s="15"/>
      <c r="K244" s="15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spans="1:34" ht="19.5" customHeight="1">
      <c r="A245" s="25"/>
      <c r="B245" s="24"/>
      <c r="C245" s="25"/>
      <c r="D245" s="25"/>
      <c r="E245" s="25"/>
      <c r="F245" s="25"/>
      <c r="G245" s="26"/>
      <c r="H245" s="25"/>
      <c r="I245" s="15"/>
      <c r="J245" s="15"/>
      <c r="K245" s="15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spans="1:34" ht="19.5" customHeight="1">
      <c r="A246" s="25"/>
      <c r="B246" s="24"/>
      <c r="C246" s="25"/>
      <c r="D246" s="87"/>
      <c r="E246" s="25"/>
      <c r="F246" s="25"/>
      <c r="G246" s="26"/>
      <c r="H246" s="25"/>
      <c r="I246" s="15"/>
      <c r="J246" s="15"/>
      <c r="K246" s="15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spans="1:34" ht="19.5" customHeight="1">
      <c r="A247" s="25"/>
      <c r="B247" s="24"/>
      <c r="C247" s="25"/>
      <c r="D247" s="25"/>
      <c r="E247" s="25"/>
      <c r="F247" s="25"/>
      <c r="G247" s="26"/>
      <c r="H247" s="25"/>
      <c r="I247" s="15"/>
      <c r="J247" s="15"/>
      <c r="K247" s="15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spans="1:34" ht="19.5" customHeight="1">
      <c r="A248" s="25"/>
      <c r="B248" s="24"/>
      <c r="C248" s="25"/>
      <c r="D248" s="25"/>
      <c r="E248" s="25"/>
      <c r="F248" s="25"/>
      <c r="G248" s="26"/>
      <c r="H248" s="25"/>
      <c r="I248" s="15"/>
      <c r="J248" s="15"/>
      <c r="K248" s="15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spans="1:34" ht="19.5" customHeight="1">
      <c r="A249" s="25"/>
      <c r="B249" s="24"/>
      <c r="C249" s="25"/>
      <c r="D249" s="25"/>
      <c r="E249" s="25"/>
      <c r="F249" s="25"/>
      <c r="G249" s="26"/>
      <c r="H249" s="25"/>
      <c r="I249" s="15"/>
      <c r="J249" s="15"/>
      <c r="K249" s="15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spans="1:34" ht="19.5" customHeight="1">
      <c r="A250" s="25"/>
      <c r="B250" s="24"/>
      <c r="C250" s="25"/>
      <c r="D250" s="25"/>
      <c r="E250" s="25"/>
      <c r="F250" s="25"/>
      <c r="G250" s="26"/>
      <c r="H250" s="25"/>
      <c r="I250" s="15"/>
      <c r="J250" s="15"/>
      <c r="K250" s="15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spans="1:34" ht="19.5" customHeight="1">
      <c r="A251" s="25"/>
      <c r="B251" s="24"/>
      <c r="C251" s="25"/>
      <c r="D251" s="25"/>
      <c r="E251" s="25"/>
      <c r="F251" s="25"/>
      <c r="G251" s="26"/>
      <c r="H251" s="25"/>
      <c r="I251" s="15"/>
      <c r="J251" s="15"/>
      <c r="K251" s="15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spans="1:34" ht="19.5" customHeight="1">
      <c r="A252" s="25"/>
      <c r="B252" s="24"/>
      <c r="C252" s="25"/>
      <c r="D252" s="25"/>
      <c r="E252" s="25"/>
      <c r="F252" s="25"/>
      <c r="G252" s="26"/>
      <c r="H252" s="25"/>
      <c r="I252" s="15"/>
      <c r="J252" s="15"/>
      <c r="K252" s="15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spans="1:34" ht="19.5" customHeight="1">
      <c r="A253" s="25"/>
      <c r="B253" s="24"/>
      <c r="C253" s="25"/>
      <c r="D253" s="25"/>
      <c r="E253" s="25"/>
      <c r="F253" s="25"/>
      <c r="G253" s="26"/>
      <c r="H253" s="25"/>
      <c r="I253" s="15"/>
      <c r="J253" s="15"/>
      <c r="K253" s="15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spans="1:34" ht="19.5" customHeight="1">
      <c r="A254" s="25"/>
      <c r="B254" s="24"/>
      <c r="C254" s="25"/>
      <c r="D254" s="87"/>
      <c r="E254" s="25"/>
      <c r="F254" s="25"/>
      <c r="G254" s="26"/>
      <c r="H254" s="25"/>
      <c r="I254" s="15"/>
      <c r="J254" s="15"/>
      <c r="K254" s="15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spans="1:34" ht="19.5" customHeight="1">
      <c r="A255" s="25"/>
      <c r="B255" s="24"/>
      <c r="C255" s="25"/>
      <c r="D255" s="25"/>
      <c r="E255" s="25"/>
      <c r="F255" s="25"/>
      <c r="G255" s="26"/>
      <c r="H255" s="25"/>
      <c r="I255" s="15"/>
      <c r="J255" s="15"/>
      <c r="K255" s="15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spans="1:34" ht="19.5" customHeight="1">
      <c r="A256" s="25"/>
      <c r="B256" s="24"/>
      <c r="C256" s="25"/>
      <c r="D256" s="87"/>
      <c r="E256" s="25"/>
      <c r="F256" s="25"/>
      <c r="G256" s="26"/>
      <c r="H256" s="25"/>
      <c r="I256" s="15"/>
      <c r="J256" s="15"/>
      <c r="K256" s="15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spans="1:34" ht="19.5" customHeight="1">
      <c r="A257" s="25"/>
      <c r="B257" s="24"/>
      <c r="C257" s="25"/>
      <c r="D257" s="25"/>
      <c r="E257" s="25"/>
      <c r="F257" s="25"/>
      <c r="G257" s="26"/>
      <c r="H257" s="25"/>
      <c r="I257" s="15"/>
      <c r="J257" s="15"/>
      <c r="K257" s="15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spans="1:34" ht="19.5" customHeight="1">
      <c r="A258" s="25"/>
      <c r="B258" s="24"/>
      <c r="C258" s="25"/>
      <c r="D258" s="25"/>
      <c r="E258" s="25"/>
      <c r="F258" s="25"/>
      <c r="G258" s="26"/>
      <c r="H258" s="25"/>
      <c r="I258" s="15"/>
      <c r="J258" s="15"/>
      <c r="K258" s="15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spans="1:34" ht="19.5" customHeight="1">
      <c r="A259" s="25"/>
      <c r="B259" s="24"/>
      <c r="C259" s="25"/>
      <c r="D259" s="25"/>
      <c r="E259" s="25"/>
      <c r="F259" s="25"/>
      <c r="G259" s="26"/>
      <c r="H259" s="25"/>
      <c r="I259" s="15"/>
      <c r="J259" s="15"/>
      <c r="K259" s="15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spans="1:34" ht="19.5" customHeight="1">
      <c r="A260" s="25"/>
      <c r="B260" s="24"/>
      <c r="C260" s="25"/>
      <c r="D260" s="25"/>
      <c r="E260" s="25"/>
      <c r="F260" s="25"/>
      <c r="G260" s="26"/>
      <c r="H260" s="25"/>
      <c r="I260" s="15"/>
      <c r="J260" s="15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spans="1:34" ht="19.5" customHeight="1">
      <c r="A261" s="25"/>
      <c r="B261" s="24"/>
      <c r="C261" s="25"/>
      <c r="D261" s="25"/>
      <c r="E261" s="25"/>
      <c r="F261" s="25"/>
      <c r="G261" s="26"/>
      <c r="H261" s="25"/>
      <c r="I261" s="15"/>
      <c r="J261" s="15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spans="1:34" ht="19.5" customHeight="1">
      <c r="A262" s="25"/>
      <c r="B262" s="24"/>
      <c r="C262" s="25"/>
      <c r="D262" s="25"/>
      <c r="E262" s="25"/>
      <c r="F262" s="25"/>
      <c r="G262" s="26"/>
      <c r="H262" s="25"/>
      <c r="I262" s="15"/>
      <c r="J262" s="15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spans="1:34" ht="19.5" customHeight="1">
      <c r="A263" s="25"/>
      <c r="B263" s="24"/>
      <c r="C263" s="25"/>
      <c r="D263" s="25"/>
      <c r="E263" s="25"/>
      <c r="F263" s="25"/>
      <c r="G263" s="26"/>
      <c r="H263" s="25"/>
      <c r="I263" s="15"/>
      <c r="J263" s="15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spans="1:34" ht="19.5" customHeight="1">
      <c r="A264" s="25"/>
      <c r="B264" s="24"/>
      <c r="C264" s="25"/>
      <c r="D264" s="25"/>
      <c r="E264" s="25"/>
      <c r="F264" s="25"/>
      <c r="G264" s="26"/>
      <c r="H264" s="25"/>
      <c r="I264" s="15"/>
      <c r="J264" s="15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spans="1:34" ht="19.5" customHeight="1">
      <c r="A265" s="25"/>
      <c r="B265" s="24"/>
      <c r="C265" s="25"/>
      <c r="D265" s="87"/>
      <c r="E265" s="25"/>
      <c r="F265" s="25"/>
      <c r="G265" s="26"/>
      <c r="H265" s="25"/>
      <c r="I265" s="15"/>
      <c r="J265" s="15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spans="1:34" ht="19.5" customHeight="1">
      <c r="A266" s="25"/>
      <c r="B266" s="24"/>
      <c r="C266" s="25"/>
      <c r="D266" s="25"/>
      <c r="E266" s="25"/>
      <c r="F266" s="25"/>
      <c r="G266" s="26"/>
      <c r="H266" s="25"/>
      <c r="I266" s="15"/>
      <c r="J266" s="15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spans="1:34" ht="19.5" customHeight="1">
      <c r="A267" s="25"/>
      <c r="B267" s="24"/>
      <c r="C267" s="25"/>
      <c r="D267" s="87"/>
      <c r="E267" s="25"/>
      <c r="F267" s="25"/>
      <c r="G267" s="26"/>
      <c r="H267" s="25"/>
      <c r="I267" s="15"/>
      <c r="J267" s="15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spans="1:34" ht="19.5" customHeight="1">
      <c r="A268" s="25"/>
      <c r="B268" s="24"/>
      <c r="C268" s="25"/>
      <c r="D268" s="25"/>
      <c r="E268" s="25"/>
      <c r="F268" s="25"/>
      <c r="G268" s="26"/>
      <c r="H268" s="25"/>
      <c r="I268" s="15"/>
      <c r="J268" s="15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spans="1:34" ht="19.5" customHeight="1">
      <c r="A269" s="25"/>
      <c r="B269" s="24"/>
      <c r="C269" s="25"/>
      <c r="D269" s="25"/>
      <c r="E269" s="25"/>
      <c r="F269" s="25"/>
      <c r="G269" s="26"/>
      <c r="H269" s="25"/>
      <c r="I269" s="15"/>
      <c r="J269" s="15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spans="1:34" ht="19.5" customHeight="1">
      <c r="A270" s="25"/>
      <c r="B270" s="24"/>
      <c r="C270" s="25"/>
      <c r="D270" s="25"/>
      <c r="E270" s="25"/>
      <c r="F270" s="25"/>
      <c r="G270" s="26"/>
      <c r="H270" s="25"/>
      <c r="I270" s="15"/>
      <c r="J270" s="15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spans="1:34" ht="19.5" customHeight="1">
      <c r="A271" s="25"/>
      <c r="B271" s="24"/>
      <c r="C271" s="25"/>
      <c r="D271" s="25"/>
      <c r="E271" s="25"/>
      <c r="F271" s="25"/>
      <c r="G271" s="26"/>
      <c r="H271" s="25"/>
      <c r="I271" s="15"/>
      <c r="J271" s="15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spans="1:34" ht="19.5" customHeight="1">
      <c r="A272" s="25"/>
      <c r="B272" s="24"/>
      <c r="C272" s="25"/>
      <c r="D272" s="25"/>
      <c r="E272" s="25"/>
      <c r="F272" s="25"/>
      <c r="G272" s="26"/>
      <c r="H272" s="25"/>
      <c r="I272" s="15"/>
      <c r="J272" s="15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spans="1:34" ht="19.5" customHeight="1">
      <c r="A273" s="25"/>
      <c r="B273" s="24"/>
      <c r="C273" s="25"/>
      <c r="D273" s="87"/>
      <c r="E273" s="25"/>
      <c r="F273" s="25"/>
      <c r="G273" s="26"/>
      <c r="H273" s="25"/>
      <c r="I273" s="15"/>
      <c r="J273" s="15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spans="1:34" ht="19.5" customHeight="1">
      <c r="A274" s="25"/>
      <c r="B274" s="24"/>
      <c r="C274" s="25"/>
      <c r="D274" s="25"/>
      <c r="E274" s="25"/>
      <c r="F274" s="25"/>
      <c r="G274" s="26"/>
      <c r="H274" s="25"/>
      <c r="I274" s="15"/>
      <c r="J274" s="15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spans="1:34" ht="19.5" customHeight="1">
      <c r="A275" s="25"/>
      <c r="B275" s="24"/>
      <c r="C275" s="25"/>
      <c r="D275" s="87"/>
      <c r="E275" s="25"/>
      <c r="F275" s="25"/>
      <c r="G275" s="26"/>
      <c r="H275" s="25"/>
      <c r="I275" s="15"/>
      <c r="J275" s="15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spans="1:34" ht="19.5" customHeight="1">
      <c r="A276" s="25"/>
      <c r="B276" s="24"/>
      <c r="C276" s="25"/>
      <c r="D276" s="25"/>
      <c r="E276" s="25"/>
      <c r="F276" s="25"/>
      <c r="G276" s="26"/>
      <c r="H276" s="25"/>
      <c r="I276" s="15"/>
      <c r="J276" s="15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spans="1:34" ht="19.5" customHeight="1">
      <c r="A277" s="25"/>
      <c r="B277" s="24"/>
      <c r="C277" s="25"/>
      <c r="D277" s="87"/>
      <c r="E277" s="25"/>
      <c r="F277" s="25"/>
      <c r="G277" s="26"/>
      <c r="H277" s="25"/>
      <c r="I277" s="15"/>
      <c r="J277" s="15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spans="1:34" ht="19.5" customHeight="1">
      <c r="A278" s="25"/>
      <c r="B278" s="24"/>
      <c r="C278" s="25"/>
      <c r="D278" s="25"/>
      <c r="E278" s="25"/>
      <c r="F278" s="25"/>
      <c r="G278" s="26"/>
      <c r="H278" s="25"/>
      <c r="I278" s="15"/>
      <c r="J278" s="15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spans="1:34" ht="19.5" customHeight="1">
      <c r="A279" s="25"/>
      <c r="B279" s="24"/>
      <c r="C279" s="25"/>
      <c r="D279" s="25"/>
      <c r="E279" s="25"/>
      <c r="F279" s="25"/>
      <c r="G279" s="26"/>
      <c r="H279" s="25"/>
      <c r="I279" s="15"/>
      <c r="J279" s="15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spans="1:34" ht="19.5" customHeight="1">
      <c r="A280" s="25"/>
      <c r="B280" s="24"/>
      <c r="C280" s="25"/>
      <c r="D280" s="25"/>
      <c r="E280" s="25"/>
      <c r="F280" s="25"/>
      <c r="G280" s="26"/>
      <c r="H280" s="25"/>
      <c r="I280" s="15"/>
      <c r="J280" s="15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spans="1:34" ht="19.5" customHeight="1">
      <c r="A281" s="25"/>
      <c r="B281" s="24"/>
      <c r="C281" s="25"/>
      <c r="D281" s="25"/>
      <c r="E281" s="25"/>
      <c r="F281" s="25"/>
      <c r="G281" s="26"/>
      <c r="H281" s="25"/>
      <c r="I281" s="15"/>
      <c r="J281" s="15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spans="1:34" ht="19.5" customHeight="1">
      <c r="A282" s="25"/>
      <c r="B282" s="24"/>
      <c r="C282" s="25"/>
      <c r="D282" s="25"/>
      <c r="E282" s="25"/>
      <c r="F282" s="25"/>
      <c r="G282" s="26"/>
      <c r="H282" s="25"/>
      <c r="I282" s="15"/>
      <c r="J282" s="15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spans="1:34" ht="19.5" customHeight="1">
      <c r="A283" s="25"/>
      <c r="B283" s="24"/>
      <c r="C283" s="25"/>
      <c r="D283" s="25"/>
      <c r="E283" s="25"/>
      <c r="F283" s="25"/>
      <c r="G283" s="26"/>
      <c r="H283" s="25"/>
      <c r="I283" s="15"/>
      <c r="J283" s="15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spans="1:34" ht="19.5" customHeight="1">
      <c r="A284" s="25"/>
      <c r="B284" s="24"/>
      <c r="C284" s="25"/>
      <c r="D284" s="87"/>
      <c r="E284" s="25"/>
      <c r="F284" s="25"/>
      <c r="G284" s="26"/>
      <c r="H284" s="25"/>
      <c r="I284" s="15"/>
      <c r="J284" s="15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spans="1:34" ht="19.5" customHeight="1">
      <c r="A285" s="25"/>
      <c r="B285" s="24"/>
      <c r="C285" s="25"/>
      <c r="D285" s="25"/>
      <c r="E285" s="25"/>
      <c r="F285" s="25"/>
      <c r="G285" s="26"/>
      <c r="H285" s="25"/>
      <c r="I285" s="15"/>
      <c r="J285" s="15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spans="1:34" ht="19.5" customHeight="1">
      <c r="A286" s="25"/>
      <c r="B286" s="24"/>
      <c r="C286" s="25"/>
      <c r="D286" s="87"/>
      <c r="E286" s="25"/>
      <c r="F286" s="25"/>
      <c r="G286" s="26"/>
      <c r="H286" s="25"/>
      <c r="I286" s="15"/>
      <c r="J286" s="15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spans="1:34" ht="19.5" customHeight="1">
      <c r="A287" s="25"/>
      <c r="B287" s="24"/>
      <c r="C287" s="25"/>
      <c r="D287" s="25"/>
      <c r="E287" s="25"/>
      <c r="F287" s="25"/>
      <c r="G287" s="26"/>
      <c r="H287" s="25"/>
      <c r="I287" s="15"/>
      <c r="J287" s="15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spans="1:34" ht="19.5" customHeight="1">
      <c r="A288" s="25"/>
      <c r="B288" s="24"/>
      <c r="C288" s="25"/>
      <c r="D288" s="25"/>
      <c r="E288" s="25"/>
      <c r="F288" s="25"/>
      <c r="G288" s="26"/>
      <c r="H288" s="25"/>
      <c r="I288" s="15"/>
      <c r="J288" s="15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spans="1:34" ht="19.5" customHeight="1">
      <c r="A289" s="25"/>
      <c r="B289" s="24"/>
      <c r="C289" s="25"/>
      <c r="D289" s="25"/>
      <c r="E289" s="25"/>
      <c r="F289" s="25"/>
      <c r="G289" s="26"/>
      <c r="H289" s="25"/>
      <c r="I289" s="15"/>
      <c r="J289" s="15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spans="1:34" ht="19.5" customHeight="1">
      <c r="A290" s="25"/>
      <c r="B290" s="24"/>
      <c r="C290" s="25"/>
      <c r="D290" s="25"/>
      <c r="E290" s="25"/>
      <c r="F290" s="25"/>
      <c r="G290" s="26"/>
      <c r="H290" s="25"/>
      <c r="I290" s="15"/>
      <c r="J290" s="15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spans="1:34" ht="19.5" customHeight="1">
      <c r="A291" s="25"/>
      <c r="B291" s="24"/>
      <c r="C291" s="25"/>
      <c r="D291" s="25"/>
      <c r="E291" s="25"/>
      <c r="F291" s="25"/>
      <c r="G291" s="26"/>
      <c r="H291" s="25"/>
      <c r="I291" s="15"/>
      <c r="J291" s="15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spans="1:34" ht="19.5" customHeight="1">
      <c r="A292" s="25"/>
      <c r="B292" s="24"/>
      <c r="C292" s="25"/>
      <c r="D292" s="25"/>
      <c r="E292" s="25"/>
      <c r="F292" s="25"/>
      <c r="G292" s="26"/>
      <c r="H292" s="25"/>
      <c r="I292" s="15"/>
      <c r="J292" s="15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spans="1:34" ht="19.5" customHeight="1">
      <c r="A293" s="25"/>
      <c r="B293" s="24"/>
      <c r="C293" s="25"/>
      <c r="D293" s="25"/>
      <c r="E293" s="25"/>
      <c r="F293" s="25"/>
      <c r="G293" s="26"/>
      <c r="H293" s="25"/>
      <c r="I293" s="15"/>
      <c r="J293" s="15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spans="1:34" ht="19.5" customHeight="1">
      <c r="A294" s="25"/>
      <c r="B294" s="24"/>
      <c r="C294" s="25"/>
      <c r="D294" s="87"/>
      <c r="E294" s="25"/>
      <c r="F294" s="25"/>
      <c r="G294" s="26"/>
      <c r="H294" s="25"/>
      <c r="I294" s="15"/>
      <c r="J294" s="15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spans="1:34" ht="19.5" customHeight="1">
      <c r="A295" s="25"/>
      <c r="B295" s="24"/>
      <c r="C295" s="25"/>
      <c r="D295" s="25"/>
      <c r="E295" s="25"/>
      <c r="F295" s="25"/>
      <c r="G295" s="26"/>
      <c r="H295" s="25"/>
      <c r="I295" s="15"/>
      <c r="J295" s="15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spans="1:34" ht="19.5" customHeight="1">
      <c r="A296" s="25"/>
      <c r="B296" s="24"/>
      <c r="C296" s="25"/>
      <c r="D296" s="87"/>
      <c r="E296" s="25"/>
      <c r="F296" s="25"/>
      <c r="G296" s="26"/>
      <c r="H296" s="25"/>
      <c r="I296" s="15"/>
      <c r="J296" s="15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spans="1:34" ht="19.5" customHeight="1">
      <c r="A297" s="25"/>
      <c r="B297" s="24"/>
      <c r="C297" s="25"/>
      <c r="D297" s="25"/>
      <c r="E297" s="25"/>
      <c r="F297" s="25"/>
      <c r="G297" s="26"/>
      <c r="H297" s="25"/>
      <c r="I297" s="15"/>
      <c r="J297" s="15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spans="1:34" ht="19.5" customHeight="1">
      <c r="A298" s="25"/>
      <c r="B298" s="24"/>
      <c r="C298" s="25"/>
      <c r="D298" s="87"/>
      <c r="E298" s="25"/>
      <c r="F298" s="25"/>
      <c r="G298" s="26"/>
      <c r="H298" s="25"/>
      <c r="I298" s="15"/>
      <c r="J298" s="15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spans="1:34" ht="19.5" customHeight="1">
      <c r="A299" s="25"/>
      <c r="B299" s="24"/>
      <c r="C299" s="25"/>
      <c r="D299" s="25"/>
      <c r="E299" s="25"/>
      <c r="F299" s="25"/>
      <c r="G299" s="26"/>
      <c r="H299" s="25"/>
      <c r="I299" s="15"/>
      <c r="J299" s="15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spans="1:34" ht="19.5" customHeight="1">
      <c r="A300" s="25"/>
      <c r="B300" s="24"/>
      <c r="C300" s="25"/>
      <c r="D300" s="25"/>
      <c r="E300" s="25"/>
      <c r="F300" s="25"/>
      <c r="G300" s="26"/>
      <c r="H300" s="25"/>
      <c r="I300" s="15"/>
      <c r="J300" s="15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spans="1:34" ht="19.5" customHeight="1">
      <c r="A301" s="25"/>
      <c r="B301" s="24"/>
      <c r="C301" s="25"/>
      <c r="D301" s="25"/>
      <c r="E301" s="25"/>
      <c r="F301" s="25"/>
      <c r="G301" s="26"/>
      <c r="H301" s="2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spans="1:34" ht="19.5" customHeight="1">
      <c r="A302" s="25"/>
      <c r="B302" s="24"/>
      <c r="C302" s="25"/>
      <c r="D302" s="25"/>
      <c r="E302" s="25"/>
      <c r="F302" s="25"/>
      <c r="G302" s="26"/>
      <c r="H302" s="25"/>
      <c r="I302" s="15"/>
      <c r="J302" s="15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spans="1:34" ht="19.5" customHeight="1">
      <c r="A303" s="25"/>
      <c r="B303" s="24"/>
      <c r="C303" s="25"/>
      <c r="D303" s="25"/>
      <c r="E303" s="25"/>
      <c r="F303" s="25"/>
      <c r="G303" s="26"/>
      <c r="H303" s="25"/>
      <c r="I303" s="15"/>
      <c r="J303" s="15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spans="1:34" ht="19.5" customHeight="1">
      <c r="A304" s="25"/>
      <c r="B304" s="24"/>
      <c r="C304" s="25"/>
      <c r="D304" s="25"/>
      <c r="E304" s="25"/>
      <c r="F304" s="25"/>
      <c r="G304" s="26"/>
      <c r="H304" s="25"/>
      <c r="I304" s="15"/>
      <c r="J304" s="89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spans="1:34" ht="19.5" customHeight="1">
      <c r="A305" s="25"/>
      <c r="B305" s="24"/>
      <c r="C305" s="25"/>
      <c r="D305" s="25"/>
      <c r="E305" s="25"/>
      <c r="F305" s="25"/>
      <c r="G305" s="26"/>
      <c r="H305" s="25"/>
      <c r="I305" s="15"/>
      <c r="J305" s="15"/>
      <c r="K305" s="15"/>
      <c r="L305" s="15"/>
      <c r="M305" s="15"/>
      <c r="N305" s="90"/>
      <c r="O305" s="15"/>
      <c r="P305" s="4"/>
      <c r="Q305" s="4"/>
      <c r="R305" s="4"/>
      <c r="S305" s="4"/>
      <c r="T305" s="4"/>
      <c r="U305" s="4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spans="1:34" ht="19.5" customHeight="1">
      <c r="A306" s="25"/>
      <c r="B306" s="24"/>
      <c r="C306" s="25"/>
      <c r="D306" s="25"/>
      <c r="E306" s="25"/>
      <c r="F306" s="25"/>
      <c r="G306" s="26"/>
      <c r="H306" s="25"/>
      <c r="I306" s="15"/>
      <c r="J306" s="15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spans="1:34" ht="19.5" customHeight="1">
      <c r="A307" s="25"/>
      <c r="B307" s="24"/>
      <c r="C307" s="25"/>
      <c r="D307" s="25"/>
      <c r="E307" s="25"/>
      <c r="F307" s="25"/>
      <c r="G307" s="26"/>
      <c r="H307" s="25"/>
      <c r="I307" s="15"/>
      <c r="J307" s="15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spans="1:34" ht="19.5" customHeight="1">
      <c r="A308" s="25"/>
      <c r="B308" s="24"/>
      <c r="C308" s="25"/>
      <c r="D308" s="87"/>
      <c r="E308" s="25"/>
      <c r="F308" s="25"/>
      <c r="G308" s="26"/>
      <c r="H308" s="25"/>
      <c r="I308" s="15"/>
      <c r="J308" s="15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spans="1:34" ht="19.5" customHeight="1">
      <c r="A309" s="25"/>
      <c r="B309" s="24"/>
      <c r="C309" s="25"/>
      <c r="D309" s="25"/>
      <c r="E309" s="25"/>
      <c r="F309" s="25"/>
      <c r="G309" s="26"/>
      <c r="H309" s="25"/>
      <c r="I309" s="15"/>
      <c r="J309" s="15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spans="1:34" ht="19.5" customHeight="1">
      <c r="A310" s="25"/>
      <c r="B310" s="24"/>
      <c r="C310" s="25"/>
      <c r="D310" s="87"/>
      <c r="E310" s="25"/>
      <c r="F310" s="25"/>
      <c r="G310" s="26"/>
      <c r="H310" s="25"/>
      <c r="I310" s="15"/>
      <c r="J310" s="15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spans="1:34" ht="19.5" customHeight="1">
      <c r="A311" s="25"/>
      <c r="B311" s="24"/>
      <c r="C311" s="25"/>
      <c r="D311" s="25"/>
      <c r="E311" s="25"/>
      <c r="F311" s="25"/>
      <c r="G311" s="26"/>
      <c r="H311" s="25"/>
      <c r="I311" s="15"/>
      <c r="J311" s="15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spans="1:34" ht="19.5" customHeight="1">
      <c r="A312" s="25"/>
      <c r="B312" s="24"/>
      <c r="C312" s="25"/>
      <c r="D312" s="87"/>
      <c r="E312" s="25"/>
      <c r="F312" s="25"/>
      <c r="G312" s="26"/>
      <c r="H312" s="25"/>
      <c r="I312" s="15"/>
      <c r="J312" s="15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spans="1:34" ht="19.5" customHeight="1">
      <c r="A313" s="25"/>
      <c r="B313" s="24"/>
      <c r="C313" s="25"/>
      <c r="D313" s="25"/>
      <c r="E313" s="25"/>
      <c r="F313" s="25"/>
      <c r="G313" s="26"/>
      <c r="H313" s="25"/>
      <c r="I313" s="15"/>
      <c r="J313" s="15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spans="1:34" ht="19.5" customHeight="1">
      <c r="A314" s="25"/>
      <c r="B314" s="24"/>
      <c r="C314" s="25"/>
      <c r="D314" s="25"/>
      <c r="E314" s="25"/>
      <c r="F314" s="25"/>
      <c r="G314" s="26"/>
      <c r="H314" s="2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spans="1:34" ht="19.5" customHeight="1">
      <c r="A315" s="25"/>
      <c r="B315" s="24"/>
      <c r="C315" s="25"/>
      <c r="D315" s="25"/>
      <c r="E315" s="25"/>
      <c r="F315" s="25"/>
      <c r="G315" s="26"/>
      <c r="H315" s="2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spans="1:34" ht="19.5" customHeight="1">
      <c r="A316" s="25"/>
      <c r="B316" s="24"/>
      <c r="C316" s="25"/>
      <c r="D316" s="25"/>
      <c r="E316" s="25"/>
      <c r="F316" s="25"/>
      <c r="G316" s="26"/>
      <c r="H316" s="25"/>
      <c r="I316" s="15"/>
      <c r="J316" s="15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spans="1:34" ht="19.5" customHeight="1">
      <c r="A317" s="25"/>
      <c r="B317" s="24"/>
      <c r="C317" s="25"/>
      <c r="D317" s="25"/>
      <c r="E317" s="25"/>
      <c r="F317" s="25"/>
      <c r="G317" s="26"/>
      <c r="H317" s="25"/>
      <c r="I317" s="15"/>
      <c r="J317" s="15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spans="1:34" ht="19.5" customHeight="1">
      <c r="A318" s="25"/>
      <c r="B318" s="24"/>
      <c r="C318" s="25"/>
      <c r="D318" s="87"/>
      <c r="E318" s="25"/>
      <c r="F318" s="25"/>
      <c r="G318" s="26"/>
      <c r="H318" s="25"/>
      <c r="I318" s="15"/>
      <c r="J318" s="15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spans="1:34" ht="19.5" customHeight="1">
      <c r="A319" s="25"/>
      <c r="B319" s="24"/>
      <c r="C319" s="25"/>
      <c r="D319" s="25"/>
      <c r="E319" s="25"/>
      <c r="F319" s="25"/>
      <c r="G319" s="26"/>
      <c r="H319" s="25"/>
      <c r="I319" s="15"/>
      <c r="J319" s="15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spans="1:34" ht="19.5" customHeight="1">
      <c r="A320" s="25"/>
      <c r="B320" s="24"/>
      <c r="C320" s="25"/>
      <c r="D320" s="87"/>
      <c r="E320" s="25"/>
      <c r="F320" s="25"/>
      <c r="G320" s="26"/>
      <c r="H320" s="25"/>
      <c r="I320" s="15"/>
      <c r="J320" s="15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spans="1:34" ht="19.5" customHeight="1">
      <c r="A321" s="25"/>
      <c r="B321" s="24"/>
      <c r="C321" s="25"/>
      <c r="D321" s="25"/>
      <c r="E321" s="25"/>
      <c r="F321" s="25"/>
      <c r="G321" s="26"/>
      <c r="H321" s="25"/>
      <c r="I321" s="15"/>
      <c r="J321" s="15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spans="1:34" ht="19.5" customHeight="1">
      <c r="A322" s="25"/>
      <c r="B322" s="24"/>
      <c r="C322" s="25"/>
      <c r="D322" s="87"/>
      <c r="E322" s="25"/>
      <c r="F322" s="25"/>
      <c r="G322" s="26"/>
      <c r="H322" s="25"/>
      <c r="I322" s="15"/>
      <c r="J322" s="15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spans="1:34" ht="19.5" customHeight="1">
      <c r="A323" s="25"/>
      <c r="B323" s="24"/>
      <c r="C323" s="25"/>
      <c r="D323" s="25"/>
      <c r="E323" s="25"/>
      <c r="F323" s="25"/>
      <c r="G323" s="26"/>
      <c r="H323" s="25"/>
      <c r="I323" s="15"/>
      <c r="J323" s="15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spans="1:34" ht="19.5" customHeight="1">
      <c r="A324" s="25"/>
      <c r="B324" s="24"/>
      <c r="C324" s="25"/>
      <c r="D324" s="25"/>
      <c r="E324" s="25"/>
      <c r="F324" s="25"/>
      <c r="G324" s="26"/>
      <c r="H324" s="25"/>
      <c r="I324" s="15"/>
      <c r="J324" s="15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spans="1:34" ht="19.5" customHeight="1">
      <c r="A325" s="25"/>
      <c r="B325" s="24"/>
      <c r="C325" s="25"/>
      <c r="D325" s="25"/>
      <c r="E325" s="25"/>
      <c r="F325" s="25"/>
      <c r="G325" s="26"/>
      <c r="H325" s="25"/>
      <c r="I325" s="15"/>
      <c r="J325" s="15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spans="1:34" ht="19.5" customHeight="1">
      <c r="A326" s="25"/>
      <c r="B326" s="24"/>
      <c r="C326" s="25"/>
      <c r="D326" s="25"/>
      <c r="E326" s="25"/>
      <c r="F326" s="25"/>
      <c r="G326" s="26"/>
      <c r="H326" s="25"/>
      <c r="I326" s="15"/>
      <c r="J326" s="15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spans="1:34" ht="19.5" customHeight="1">
      <c r="A327" s="25"/>
      <c r="B327" s="24"/>
      <c r="C327" s="25"/>
      <c r="D327" s="25"/>
      <c r="E327" s="25"/>
      <c r="F327" s="25"/>
      <c r="G327" s="26"/>
      <c r="H327" s="25"/>
      <c r="I327" s="15"/>
      <c r="J327" s="15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spans="1:34" ht="19.5" customHeight="1">
      <c r="A328" s="25"/>
      <c r="B328" s="24"/>
      <c r="C328" s="25"/>
      <c r="D328" s="87"/>
      <c r="E328" s="25"/>
      <c r="F328" s="25"/>
      <c r="G328" s="26"/>
      <c r="H328" s="25"/>
      <c r="I328" s="15"/>
      <c r="J328" s="15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spans="1:34" ht="19.5" customHeight="1">
      <c r="A329" s="25"/>
      <c r="B329" s="24"/>
      <c r="C329" s="25"/>
      <c r="D329" s="25"/>
      <c r="E329" s="25"/>
      <c r="F329" s="25"/>
      <c r="G329" s="26"/>
      <c r="H329" s="25"/>
      <c r="I329" s="15"/>
      <c r="J329" s="15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spans="1:34" ht="19.5" customHeight="1">
      <c r="A330" s="25"/>
      <c r="B330" s="24"/>
      <c r="C330" s="25"/>
      <c r="D330" s="87"/>
      <c r="E330" s="25"/>
      <c r="F330" s="25"/>
      <c r="G330" s="26"/>
      <c r="H330" s="25"/>
      <c r="I330" s="15"/>
      <c r="J330" s="15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spans="1:34" ht="19.5" customHeight="1">
      <c r="A331" s="25"/>
      <c r="B331" s="24"/>
      <c r="C331" s="25"/>
      <c r="D331" s="25"/>
      <c r="E331" s="25"/>
      <c r="F331" s="25"/>
      <c r="G331" s="26"/>
      <c r="H331" s="25"/>
      <c r="I331" s="15"/>
      <c r="J331" s="15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spans="1:34" ht="19.5" customHeight="1">
      <c r="A332" s="25"/>
      <c r="B332" s="24"/>
      <c r="C332" s="25"/>
      <c r="D332" s="87"/>
      <c r="E332" s="25"/>
      <c r="F332" s="25"/>
      <c r="G332" s="26"/>
      <c r="H332" s="25"/>
      <c r="I332" s="15"/>
      <c r="J332" s="15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spans="1:34" ht="19.5" customHeight="1">
      <c r="A333" s="25"/>
      <c r="B333" s="24"/>
      <c r="C333" s="25"/>
      <c r="D333" s="25"/>
      <c r="E333" s="25"/>
      <c r="F333" s="25"/>
      <c r="G333" s="26"/>
      <c r="H333" s="25"/>
      <c r="I333" s="15"/>
      <c r="J333" s="15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spans="1:34" ht="19.5" customHeight="1">
      <c r="A334" s="25"/>
      <c r="B334" s="24"/>
      <c r="C334" s="25"/>
      <c r="D334" s="87"/>
      <c r="E334" s="25"/>
      <c r="F334" s="25"/>
      <c r="G334" s="26"/>
      <c r="H334" s="25"/>
      <c r="I334" s="15"/>
      <c r="J334" s="15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spans="1:34" ht="19.5" customHeight="1">
      <c r="A335" s="25"/>
      <c r="B335" s="24"/>
      <c r="C335" s="25"/>
      <c r="D335" s="25"/>
      <c r="E335" s="25"/>
      <c r="F335" s="25"/>
      <c r="G335" s="26"/>
      <c r="H335" s="25"/>
      <c r="I335" s="15"/>
      <c r="J335" s="15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spans="1:34" ht="19.5" customHeight="1">
      <c r="A336" s="25"/>
      <c r="B336" s="24"/>
      <c r="C336" s="25"/>
      <c r="D336" s="25"/>
      <c r="E336" s="25"/>
      <c r="F336" s="25"/>
      <c r="G336" s="26"/>
      <c r="H336" s="25"/>
      <c r="I336" s="15"/>
      <c r="J336" s="15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spans="1:34" ht="19.5" customHeight="1">
      <c r="A337" s="25"/>
      <c r="B337" s="24"/>
      <c r="C337" s="25"/>
      <c r="D337" s="25"/>
      <c r="E337" s="25"/>
      <c r="F337" s="25"/>
      <c r="G337" s="26"/>
      <c r="H337" s="25"/>
      <c r="I337" s="15"/>
      <c r="J337" s="15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spans="1:34" ht="19.5" customHeight="1">
      <c r="A338" s="25"/>
      <c r="B338" s="24"/>
      <c r="C338" s="25"/>
      <c r="D338" s="25"/>
      <c r="E338" s="25"/>
      <c r="F338" s="25"/>
      <c r="G338" s="26"/>
      <c r="H338" s="25"/>
      <c r="I338" s="15"/>
      <c r="J338" s="15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spans="1:34" ht="19.5" customHeight="1">
      <c r="A339" s="25"/>
      <c r="B339" s="24"/>
      <c r="C339" s="25"/>
      <c r="D339" s="25"/>
      <c r="E339" s="25"/>
      <c r="F339" s="25"/>
      <c r="G339" s="26"/>
      <c r="H339" s="25"/>
      <c r="I339" s="15"/>
      <c r="J339" s="15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spans="1:34" ht="19.5" customHeight="1">
      <c r="A340" s="25"/>
      <c r="B340" s="24"/>
      <c r="C340" s="25"/>
      <c r="D340" s="25"/>
      <c r="E340" s="25"/>
      <c r="F340" s="25"/>
      <c r="G340" s="26"/>
      <c r="H340" s="25"/>
      <c r="I340" s="15"/>
      <c r="J340" s="15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spans="1:34" ht="19.5" customHeight="1">
      <c r="A341" s="25"/>
      <c r="B341" s="24"/>
      <c r="C341" s="25"/>
      <c r="D341" s="87"/>
      <c r="E341" s="25"/>
      <c r="F341" s="25"/>
      <c r="G341" s="26"/>
      <c r="H341" s="25"/>
      <c r="I341" s="15"/>
      <c r="J341" s="15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spans="1:34" ht="19.5" customHeight="1">
      <c r="A342" s="25"/>
      <c r="B342" s="24"/>
      <c r="C342" s="25"/>
      <c r="D342" s="25"/>
      <c r="E342" s="25"/>
      <c r="F342" s="25"/>
      <c r="G342" s="26"/>
      <c r="H342" s="25"/>
      <c r="I342" s="15"/>
      <c r="J342" s="15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spans="1:34" ht="19.5" customHeight="1">
      <c r="A343" s="25"/>
      <c r="B343" s="24"/>
      <c r="C343" s="25"/>
      <c r="D343" s="87"/>
      <c r="E343" s="25"/>
      <c r="F343" s="25"/>
      <c r="G343" s="26"/>
      <c r="H343" s="25"/>
      <c r="I343" s="15"/>
      <c r="J343" s="15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spans="1:34" ht="19.5" customHeight="1">
      <c r="A344" s="25"/>
      <c r="B344" s="24"/>
      <c r="C344" s="25"/>
      <c r="D344" s="25"/>
      <c r="E344" s="25"/>
      <c r="F344" s="25"/>
      <c r="G344" s="26"/>
      <c r="H344" s="25"/>
      <c r="I344" s="15"/>
      <c r="J344" s="15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spans="1:34" ht="19.5" customHeight="1">
      <c r="A345" s="25"/>
      <c r="B345" s="24"/>
      <c r="C345" s="25"/>
      <c r="D345" s="87"/>
      <c r="E345" s="25"/>
      <c r="F345" s="25"/>
      <c r="G345" s="26"/>
      <c r="H345" s="25"/>
      <c r="I345" s="15"/>
      <c r="J345" s="15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spans="1:34" ht="19.5" customHeight="1">
      <c r="A346" s="25"/>
      <c r="B346" s="24"/>
      <c r="C346" s="25"/>
      <c r="D346" s="25"/>
      <c r="E346" s="25"/>
      <c r="F346" s="25"/>
      <c r="G346" s="26"/>
      <c r="H346" s="25"/>
      <c r="I346" s="15"/>
      <c r="J346" s="15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spans="1:34" ht="19.5" customHeight="1">
      <c r="A347" s="25"/>
      <c r="B347" s="24"/>
      <c r="C347" s="25"/>
      <c r="D347" s="25"/>
      <c r="E347" s="25"/>
      <c r="F347" s="25"/>
      <c r="G347" s="26"/>
      <c r="H347" s="25"/>
      <c r="I347" s="15"/>
      <c r="J347" s="15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spans="1:34" ht="19.5" customHeight="1">
      <c r="A348" s="25"/>
      <c r="B348" s="24"/>
      <c r="C348" s="25"/>
      <c r="D348" s="25"/>
      <c r="E348" s="25"/>
      <c r="F348" s="25"/>
      <c r="G348" s="26"/>
      <c r="H348" s="25"/>
      <c r="I348" s="15"/>
      <c r="J348" s="15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spans="1:34" ht="19.5" customHeight="1">
      <c r="A349" s="25"/>
      <c r="B349" s="24"/>
      <c r="C349" s="25"/>
      <c r="D349" s="25"/>
      <c r="E349" s="25"/>
      <c r="F349" s="25"/>
      <c r="G349" s="91"/>
      <c r="H349" s="25"/>
      <c r="I349" s="15"/>
      <c r="J349" s="15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spans="1:34" ht="19.5" customHeight="1">
      <c r="A350" s="25"/>
      <c r="B350" s="24"/>
      <c r="C350" s="25"/>
      <c r="D350" s="25"/>
      <c r="E350" s="25"/>
      <c r="F350" s="25"/>
      <c r="G350" s="91"/>
      <c r="H350" s="25"/>
      <c r="I350" s="15"/>
      <c r="J350" s="15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spans="1:34" ht="19.5" customHeight="1">
      <c r="A351" s="25"/>
      <c r="B351" s="24"/>
      <c r="C351" s="25"/>
      <c r="D351" s="25"/>
      <c r="E351" s="25"/>
      <c r="F351" s="25"/>
      <c r="G351" s="26"/>
      <c r="H351" s="25"/>
      <c r="I351" s="15"/>
      <c r="J351" s="15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spans="1:34" ht="19.5" customHeight="1">
      <c r="A352" s="25"/>
      <c r="B352" s="24"/>
      <c r="C352" s="25"/>
      <c r="D352" s="25"/>
      <c r="E352" s="25"/>
      <c r="F352" s="25"/>
      <c r="G352" s="26"/>
      <c r="H352" s="25"/>
      <c r="I352" s="15"/>
      <c r="J352" s="15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spans="1:34" ht="19.5" customHeight="1">
      <c r="A353" s="25"/>
      <c r="B353" s="24"/>
      <c r="C353" s="25"/>
      <c r="D353" s="25"/>
      <c r="E353" s="25"/>
      <c r="F353" s="25"/>
      <c r="G353" s="26"/>
      <c r="H353" s="25"/>
      <c r="I353" s="15"/>
      <c r="J353" s="15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spans="1:34" ht="19.5" customHeight="1">
      <c r="A354" s="25"/>
      <c r="B354" s="24"/>
      <c r="C354" s="25"/>
      <c r="D354" s="25"/>
      <c r="E354" s="25"/>
      <c r="F354" s="25"/>
      <c r="G354" s="26"/>
      <c r="H354" s="25"/>
      <c r="I354" s="15"/>
      <c r="J354" s="15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spans="1:34" ht="19.5" customHeight="1">
      <c r="A355" s="25"/>
      <c r="B355" s="24"/>
      <c r="C355" s="25"/>
      <c r="D355" s="25"/>
      <c r="E355" s="25"/>
      <c r="F355" s="25"/>
      <c r="G355" s="26"/>
      <c r="H355" s="25"/>
      <c r="I355" s="15"/>
      <c r="J355" s="15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spans="1:34" ht="19.5" customHeight="1">
      <c r="A356" s="25"/>
      <c r="B356" s="24"/>
      <c r="C356" s="25"/>
      <c r="D356" s="25"/>
      <c r="E356" s="25"/>
      <c r="F356" s="25"/>
      <c r="G356" s="26"/>
      <c r="H356" s="25"/>
      <c r="I356" s="15"/>
      <c r="J356" s="15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spans="1:34" ht="19.5" customHeight="1">
      <c r="A357" s="25"/>
      <c r="B357" s="24"/>
      <c r="C357" s="25"/>
      <c r="D357" s="87"/>
      <c r="E357" s="25"/>
      <c r="F357" s="25"/>
      <c r="G357" s="26"/>
      <c r="H357" s="25"/>
      <c r="I357" s="15"/>
      <c r="J357" s="15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spans="1:34" ht="19.5" customHeight="1">
      <c r="A358" s="25"/>
      <c r="B358" s="24"/>
      <c r="C358" s="25"/>
      <c r="D358" s="25"/>
      <c r="E358" s="25"/>
      <c r="F358" s="25"/>
      <c r="G358" s="26"/>
      <c r="H358" s="25"/>
      <c r="I358" s="15"/>
      <c r="J358" s="15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spans="1:34" ht="19.5" customHeight="1">
      <c r="A359" s="25"/>
      <c r="B359" s="24"/>
      <c r="C359" s="25"/>
      <c r="D359" s="87"/>
      <c r="E359" s="25"/>
      <c r="F359" s="25"/>
      <c r="G359" s="26"/>
      <c r="H359" s="25"/>
      <c r="I359" s="15"/>
      <c r="J359" s="15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spans="1:34" ht="19.5" customHeight="1">
      <c r="A360" s="25"/>
      <c r="B360" s="24"/>
      <c r="C360" s="25"/>
      <c r="D360" s="25"/>
      <c r="E360" s="25"/>
      <c r="F360" s="25"/>
      <c r="G360" s="26"/>
      <c r="H360" s="25"/>
      <c r="I360" s="15"/>
      <c r="J360" s="15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spans="1:34" ht="19.5" customHeight="1">
      <c r="A361" s="25"/>
      <c r="B361" s="24"/>
      <c r="C361" s="25"/>
      <c r="D361" s="25"/>
      <c r="E361" s="25"/>
      <c r="F361" s="25"/>
      <c r="G361" s="26"/>
      <c r="H361" s="25"/>
      <c r="I361" s="15"/>
      <c r="J361" s="15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spans="1:34" ht="19.5" customHeight="1">
      <c r="A362" s="25"/>
      <c r="B362" s="24"/>
      <c r="C362" s="25"/>
      <c r="D362" s="25"/>
      <c r="E362" s="25"/>
      <c r="F362" s="25"/>
      <c r="G362" s="26"/>
      <c r="H362" s="25"/>
      <c r="I362" s="15"/>
      <c r="J362" s="15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spans="1:34" ht="19.5" customHeight="1">
      <c r="A363" s="25"/>
      <c r="B363" s="24"/>
      <c r="C363" s="25"/>
      <c r="D363" s="25"/>
      <c r="E363" s="25"/>
      <c r="F363" s="25"/>
      <c r="G363" s="26"/>
      <c r="H363" s="25"/>
      <c r="I363" s="15"/>
      <c r="J363" s="15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spans="1:34" ht="19.5" customHeight="1">
      <c r="A364" s="25"/>
      <c r="B364" s="24"/>
      <c r="C364" s="25"/>
      <c r="D364" s="25"/>
      <c r="E364" s="25"/>
      <c r="F364" s="25"/>
      <c r="G364" s="26"/>
      <c r="H364" s="25"/>
      <c r="I364" s="15"/>
      <c r="J364" s="15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spans="1:34" ht="19.5" customHeight="1">
      <c r="A365" s="25"/>
      <c r="B365" s="24"/>
      <c r="C365" s="25"/>
      <c r="D365" s="25"/>
      <c r="E365" s="25"/>
      <c r="F365" s="25"/>
      <c r="G365" s="26"/>
      <c r="H365" s="25"/>
      <c r="I365" s="15"/>
      <c r="J365" s="15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spans="1:34" ht="19.5" customHeight="1">
      <c r="A366" s="25"/>
      <c r="B366" s="24"/>
      <c r="C366" s="25"/>
      <c r="D366" s="25"/>
      <c r="E366" s="25"/>
      <c r="F366" s="25"/>
      <c r="G366" s="26"/>
      <c r="H366" s="25"/>
      <c r="I366" s="15"/>
      <c r="J366" s="15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spans="1:34" ht="19.5" customHeight="1">
      <c r="A367" s="25"/>
      <c r="B367" s="24"/>
      <c r="C367" s="25"/>
      <c r="D367" s="25"/>
      <c r="E367" s="25"/>
      <c r="F367" s="25"/>
      <c r="G367" s="26"/>
      <c r="H367" s="25"/>
      <c r="I367" s="1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spans="1:34" ht="19.5" customHeight="1">
      <c r="A368" s="25"/>
      <c r="B368" s="24"/>
      <c r="C368" s="25"/>
      <c r="D368" s="25"/>
      <c r="E368" s="25"/>
      <c r="F368" s="25"/>
      <c r="G368" s="26"/>
      <c r="H368" s="25"/>
      <c r="I368" s="1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spans="1:34" ht="19.5" customHeight="1">
      <c r="A369" s="25"/>
      <c r="B369" s="24"/>
      <c r="C369" s="25"/>
      <c r="D369" s="87"/>
      <c r="E369" s="25"/>
      <c r="F369" s="25"/>
      <c r="G369" s="26"/>
      <c r="H369" s="25"/>
      <c r="I369" s="15"/>
      <c r="J369" s="15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spans="1:34" ht="19.5" customHeight="1">
      <c r="A370" s="25"/>
      <c r="B370" s="24"/>
      <c r="C370" s="25"/>
      <c r="D370" s="25"/>
      <c r="E370" s="25"/>
      <c r="F370" s="25"/>
      <c r="G370" s="26"/>
      <c r="H370" s="25"/>
      <c r="I370" s="15"/>
      <c r="J370" s="15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spans="1:34" ht="19.5" customHeight="1">
      <c r="A371" s="25"/>
      <c r="B371" s="24"/>
      <c r="C371" s="25"/>
      <c r="D371" s="87"/>
      <c r="E371" s="25"/>
      <c r="F371" s="25"/>
      <c r="G371" s="26"/>
      <c r="H371" s="25"/>
      <c r="I371" s="15"/>
      <c r="J371" s="15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spans="1:34" ht="19.5" customHeight="1">
      <c r="A372" s="25"/>
      <c r="B372" s="24"/>
      <c r="C372" s="25"/>
      <c r="D372" s="25"/>
      <c r="E372" s="25"/>
      <c r="F372" s="25"/>
      <c r="G372" s="26"/>
      <c r="H372" s="25"/>
      <c r="I372" s="15"/>
      <c r="J372" s="15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spans="1:34" ht="19.5" customHeight="1">
      <c r="A373" s="25"/>
      <c r="B373" s="24"/>
      <c r="C373" s="25"/>
      <c r="D373" s="87"/>
      <c r="E373" s="25"/>
      <c r="F373" s="25"/>
      <c r="G373" s="26"/>
      <c r="H373" s="25"/>
      <c r="I373" s="15"/>
      <c r="J373" s="15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spans="1:34" ht="19.5" customHeight="1">
      <c r="A374" s="25"/>
      <c r="B374" s="24"/>
      <c r="C374" s="25"/>
      <c r="D374" s="25"/>
      <c r="E374" s="25"/>
      <c r="F374" s="25"/>
      <c r="G374" s="26"/>
      <c r="H374" s="25"/>
      <c r="I374" s="15"/>
      <c r="J374" s="15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spans="1:34" ht="19.5" customHeight="1">
      <c r="A375" s="25"/>
      <c r="B375" s="24"/>
      <c r="C375" s="25"/>
      <c r="D375" s="87"/>
      <c r="E375" s="25"/>
      <c r="F375" s="25"/>
      <c r="G375" s="26"/>
      <c r="H375" s="25"/>
      <c r="I375" s="15"/>
      <c r="J375" s="15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spans="1:34" ht="19.5" customHeight="1">
      <c r="A376" s="25"/>
      <c r="B376" s="24"/>
      <c r="C376" s="25"/>
      <c r="D376" s="25"/>
      <c r="E376" s="25"/>
      <c r="F376" s="25"/>
      <c r="G376" s="26"/>
      <c r="H376" s="25"/>
      <c r="I376" s="15"/>
      <c r="J376" s="15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spans="1:34" ht="19.5" customHeight="1">
      <c r="A377" s="25"/>
      <c r="B377" s="24"/>
      <c r="C377" s="25"/>
      <c r="D377" s="25"/>
      <c r="E377" s="25"/>
      <c r="F377" s="25"/>
      <c r="G377" s="26"/>
      <c r="H377" s="25"/>
      <c r="I377" s="15"/>
      <c r="J377" s="15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spans="1:34" ht="19.5" customHeight="1">
      <c r="A378" s="25"/>
      <c r="B378" s="24"/>
      <c r="C378" s="25"/>
      <c r="D378" s="25"/>
      <c r="E378" s="25"/>
      <c r="F378" s="25"/>
      <c r="G378" s="26"/>
      <c r="H378" s="25"/>
      <c r="I378" s="15"/>
      <c r="J378" s="15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spans="1:34" ht="19.5" customHeight="1">
      <c r="A379" s="25"/>
      <c r="B379" s="24"/>
      <c r="C379" s="25"/>
      <c r="D379" s="25"/>
      <c r="E379" s="25"/>
      <c r="F379" s="25"/>
      <c r="G379" s="26"/>
      <c r="H379" s="25"/>
      <c r="I379" s="15"/>
      <c r="J379" s="15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spans="1:34" ht="19.5" customHeight="1">
      <c r="A380" s="25"/>
      <c r="B380" s="24"/>
      <c r="C380" s="25"/>
      <c r="D380" s="25"/>
      <c r="E380" s="25"/>
      <c r="F380" s="25"/>
      <c r="G380" s="26"/>
      <c r="H380" s="2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</row>
    <row r="381" spans="1:34" ht="19.5" customHeight="1">
      <c r="A381" s="25"/>
      <c r="B381" s="24"/>
      <c r="C381" s="25"/>
      <c r="D381" s="25"/>
      <c r="E381" s="25"/>
      <c r="F381" s="25"/>
      <c r="G381" s="26"/>
      <c r="H381" s="2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</row>
    <row r="382" spans="1:34" ht="19.5" customHeight="1">
      <c r="A382" s="25"/>
      <c r="B382" s="24"/>
      <c r="C382" s="25"/>
      <c r="D382" s="87"/>
      <c r="E382" s="25"/>
      <c r="F382" s="25"/>
      <c r="G382" s="26"/>
      <c r="H382" s="2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</row>
    <row r="383" spans="1:34" ht="19.5" customHeight="1">
      <c r="A383" s="25"/>
      <c r="B383" s="24"/>
      <c r="C383" s="25"/>
      <c r="D383" s="25"/>
      <c r="E383" s="25"/>
      <c r="F383" s="25"/>
      <c r="G383" s="26"/>
      <c r="H383" s="2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</row>
    <row r="384" spans="1:34" ht="19.5" customHeight="1">
      <c r="A384" s="25"/>
      <c r="B384" s="24"/>
      <c r="C384" s="25"/>
      <c r="D384" s="87"/>
      <c r="E384" s="25"/>
      <c r="F384" s="25"/>
      <c r="G384" s="26"/>
      <c r="H384" s="2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</row>
    <row r="385" spans="1:34" ht="19.5" customHeight="1">
      <c r="A385" s="25"/>
      <c r="B385" s="24"/>
      <c r="C385" s="25"/>
      <c r="D385" s="25"/>
      <c r="E385" s="25"/>
      <c r="F385" s="25"/>
      <c r="G385" s="26"/>
      <c r="H385" s="2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</row>
    <row r="386" spans="1:34" ht="19.5" customHeight="1">
      <c r="A386" s="25"/>
      <c r="B386" s="24"/>
      <c r="C386" s="25"/>
      <c r="D386" s="87"/>
      <c r="E386" s="25"/>
      <c r="F386" s="25"/>
      <c r="G386" s="26"/>
      <c r="H386" s="2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</row>
    <row r="387" spans="1:34" ht="19.5" customHeight="1">
      <c r="A387" s="25"/>
      <c r="B387" s="24"/>
      <c r="C387" s="25"/>
      <c r="D387" s="25"/>
      <c r="E387" s="25"/>
      <c r="F387" s="25"/>
      <c r="G387" s="26"/>
      <c r="H387" s="2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</row>
    <row r="388" spans="1:34" ht="19.5" customHeight="1">
      <c r="A388" s="25"/>
      <c r="B388" s="24"/>
      <c r="C388" s="25"/>
      <c r="D388" s="87"/>
      <c r="E388" s="25"/>
      <c r="F388" s="25"/>
      <c r="G388" s="26"/>
      <c r="H388" s="2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</row>
    <row r="389" spans="1:34" ht="19.5" customHeight="1">
      <c r="A389" s="25"/>
      <c r="B389" s="24"/>
      <c r="C389" s="25"/>
      <c r="D389" s="25"/>
      <c r="E389" s="25"/>
      <c r="F389" s="25"/>
      <c r="G389" s="26"/>
      <c r="H389" s="2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</row>
    <row r="390" spans="1:34" ht="19.5" customHeight="1">
      <c r="A390" s="25"/>
      <c r="B390" s="24"/>
      <c r="C390" s="25"/>
      <c r="D390" s="87"/>
      <c r="E390" s="25"/>
      <c r="F390" s="25"/>
      <c r="G390" s="26"/>
      <c r="H390" s="2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</row>
    <row r="391" spans="1:34" ht="19.5" customHeight="1">
      <c r="A391" s="25"/>
      <c r="B391" s="24"/>
      <c r="C391" s="25"/>
      <c r="D391" s="25"/>
      <c r="E391" s="25"/>
      <c r="F391" s="25"/>
      <c r="G391" s="26"/>
      <c r="H391" s="2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</row>
    <row r="392" spans="1:34" ht="19.5" customHeight="1">
      <c r="A392" s="25"/>
      <c r="B392" s="24"/>
      <c r="C392" s="25"/>
      <c r="D392" s="25"/>
      <c r="E392" s="25"/>
      <c r="F392" s="25"/>
      <c r="G392" s="26"/>
      <c r="H392" s="2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</row>
    <row r="393" spans="1:34" ht="19.5" customHeight="1">
      <c r="A393" s="25"/>
      <c r="B393" s="24"/>
      <c r="C393" s="25"/>
      <c r="D393" s="25"/>
      <c r="E393" s="25"/>
      <c r="F393" s="25"/>
      <c r="G393" s="26"/>
      <c r="H393" s="2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</row>
    <row r="394" spans="1:34" ht="19.5" customHeight="1">
      <c r="A394" s="25"/>
      <c r="B394" s="24"/>
      <c r="C394" s="25"/>
      <c r="D394" s="25"/>
      <c r="E394" s="25"/>
      <c r="F394" s="25"/>
      <c r="G394" s="26"/>
      <c r="H394" s="2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</row>
    <row r="395" spans="1:34" ht="19.5" customHeight="1">
      <c r="A395" s="25"/>
      <c r="B395" s="24"/>
      <c r="C395" s="25"/>
      <c r="D395" s="25"/>
      <c r="E395" s="25"/>
      <c r="F395" s="25"/>
      <c r="G395" s="92"/>
      <c r="H395" s="2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</row>
    <row r="396" spans="1:34" ht="19.5" customHeight="1">
      <c r="A396" s="25"/>
      <c r="B396" s="24"/>
      <c r="C396" s="25"/>
      <c r="D396" s="25"/>
      <c r="E396" s="25"/>
      <c r="F396" s="25"/>
      <c r="G396" s="26"/>
      <c r="H396" s="2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</row>
    <row r="397" spans="1:34" ht="19.5" customHeight="1">
      <c r="A397" s="25"/>
      <c r="B397" s="24"/>
      <c r="C397" s="25"/>
      <c r="D397" s="25"/>
      <c r="E397" s="25"/>
      <c r="F397" s="25"/>
      <c r="G397" s="26"/>
      <c r="H397" s="2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</row>
    <row r="398" spans="1:34" ht="19.5" customHeight="1">
      <c r="A398" s="25"/>
      <c r="B398" s="24"/>
      <c r="C398" s="25"/>
      <c r="D398" s="87"/>
      <c r="E398" s="25"/>
      <c r="F398" s="25"/>
      <c r="G398" s="26"/>
      <c r="H398" s="2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</row>
    <row r="399" spans="1:34" ht="19.5" customHeight="1">
      <c r="A399" s="25"/>
      <c r="B399" s="24"/>
      <c r="C399" s="25"/>
      <c r="D399" s="25"/>
      <c r="E399" s="25"/>
      <c r="F399" s="25"/>
      <c r="G399" s="26"/>
      <c r="H399" s="2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</row>
    <row r="400" spans="1:34" ht="19.5" customHeight="1">
      <c r="A400" s="25"/>
      <c r="B400" s="24"/>
      <c r="C400" s="25"/>
      <c r="D400" s="87"/>
      <c r="E400" s="25"/>
      <c r="F400" s="25"/>
      <c r="G400" s="26"/>
      <c r="H400" s="2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</row>
    <row r="401" spans="1:34" ht="19.5" customHeight="1">
      <c r="A401" s="25"/>
      <c r="B401" s="24"/>
      <c r="C401" s="25"/>
      <c r="D401" s="25"/>
      <c r="E401" s="25"/>
      <c r="F401" s="25"/>
      <c r="G401" s="26"/>
      <c r="H401" s="2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</row>
    <row r="402" spans="1:34" ht="19.5" customHeight="1">
      <c r="A402" s="25"/>
      <c r="B402" s="24"/>
      <c r="C402" s="25"/>
      <c r="D402" s="87"/>
      <c r="E402" s="25"/>
      <c r="F402" s="25"/>
      <c r="G402" s="26"/>
      <c r="H402" s="2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</row>
    <row r="403" spans="1:34" ht="19.5" customHeight="1">
      <c r="A403" s="25"/>
      <c r="B403" s="24"/>
      <c r="C403" s="25"/>
      <c r="D403" s="25"/>
      <c r="E403" s="25"/>
      <c r="F403" s="25"/>
      <c r="G403" s="26"/>
      <c r="H403" s="2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</row>
    <row r="404" spans="1:34" ht="19.5" customHeight="1">
      <c r="A404" s="25"/>
      <c r="B404" s="24"/>
      <c r="C404" s="25"/>
      <c r="D404" s="87"/>
      <c r="E404" s="25"/>
      <c r="F404" s="25"/>
      <c r="G404" s="26"/>
      <c r="H404" s="2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</row>
    <row r="405" spans="1:34" ht="19.5" customHeight="1">
      <c r="A405" s="25"/>
      <c r="B405" s="24"/>
      <c r="C405" s="25"/>
      <c r="D405" s="25"/>
      <c r="E405" s="25"/>
      <c r="F405" s="25"/>
      <c r="G405" s="26"/>
      <c r="H405" s="2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</row>
    <row r="406" spans="1:34" ht="19.5" customHeight="1">
      <c r="A406" s="25"/>
      <c r="B406" s="24"/>
      <c r="C406" s="25"/>
      <c r="D406" s="87"/>
      <c r="E406" s="25"/>
      <c r="F406" s="25"/>
      <c r="G406" s="26"/>
      <c r="H406" s="2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</row>
    <row r="407" spans="1:34" ht="19.5" customHeight="1">
      <c r="A407" s="25"/>
      <c r="B407" s="24"/>
      <c r="C407" s="25"/>
      <c r="D407" s="25"/>
      <c r="E407" s="25"/>
      <c r="F407" s="25"/>
      <c r="G407" s="26"/>
      <c r="H407" s="2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</row>
    <row r="408" spans="1:34" ht="19.5" customHeight="1">
      <c r="A408" s="25"/>
      <c r="B408" s="24"/>
      <c r="C408" s="25"/>
      <c r="D408" s="87"/>
      <c r="E408" s="25"/>
      <c r="F408" s="25"/>
      <c r="G408" s="26"/>
      <c r="H408" s="2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</row>
    <row r="409" spans="1:34" ht="19.5" customHeight="1">
      <c r="A409" s="25"/>
      <c r="B409" s="24"/>
      <c r="C409" s="25"/>
      <c r="D409" s="25"/>
      <c r="E409" s="25"/>
      <c r="F409" s="25"/>
      <c r="G409" s="26"/>
      <c r="H409" s="2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</row>
    <row r="410" spans="1:34" ht="19.5" customHeight="1">
      <c r="A410" s="25"/>
      <c r="B410" s="24"/>
      <c r="C410" s="25"/>
      <c r="D410" s="25"/>
      <c r="E410" s="25"/>
      <c r="F410" s="25"/>
      <c r="G410" s="26"/>
      <c r="H410" s="2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</row>
    <row r="411" spans="1:34" ht="19.5" customHeight="1">
      <c r="A411" s="25"/>
      <c r="B411" s="24"/>
      <c r="C411" s="25"/>
      <c r="D411" s="25"/>
      <c r="E411" s="25"/>
      <c r="F411" s="25"/>
      <c r="G411" s="26"/>
      <c r="H411" s="2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</row>
    <row r="412" spans="1:34" ht="19.5" customHeight="1">
      <c r="A412" s="25"/>
      <c r="B412" s="24"/>
      <c r="C412" s="25"/>
      <c r="D412" s="25"/>
      <c r="E412" s="25"/>
      <c r="F412" s="25"/>
      <c r="G412" s="26"/>
      <c r="H412" s="2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</row>
    <row r="413" spans="1:34" ht="19.5" customHeight="1">
      <c r="A413" s="25"/>
      <c r="B413" s="24"/>
      <c r="C413" s="25"/>
      <c r="D413" s="25"/>
      <c r="E413" s="25"/>
      <c r="F413" s="25"/>
      <c r="G413" s="26"/>
      <c r="H413" s="2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</row>
    <row r="414" spans="1:34" ht="19.5" customHeight="1">
      <c r="A414" s="25"/>
      <c r="B414" s="24"/>
      <c r="C414" s="25"/>
      <c r="D414" s="25"/>
      <c r="E414" s="25"/>
      <c r="F414" s="25"/>
      <c r="G414" s="26"/>
      <c r="H414" s="2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</row>
    <row r="415" spans="1:34" ht="19.5" customHeight="1">
      <c r="A415" s="25"/>
      <c r="B415" s="24"/>
      <c r="C415" s="25"/>
      <c r="D415" s="87"/>
      <c r="E415" s="25"/>
      <c r="F415" s="25"/>
      <c r="G415" s="26"/>
      <c r="H415" s="2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</row>
    <row r="416" spans="1:34" ht="19.5" customHeight="1">
      <c r="A416" s="25"/>
      <c r="B416" s="24"/>
      <c r="C416" s="25"/>
      <c r="D416" s="25"/>
      <c r="E416" s="25"/>
      <c r="F416" s="25"/>
      <c r="G416" s="26"/>
      <c r="H416" s="2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</row>
    <row r="417" spans="1:34" ht="19.5" customHeight="1">
      <c r="A417" s="25"/>
      <c r="B417" s="24"/>
      <c r="C417" s="25"/>
      <c r="D417" s="87"/>
      <c r="E417" s="25"/>
      <c r="F417" s="25"/>
      <c r="G417" s="26"/>
      <c r="H417" s="2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</row>
    <row r="418" spans="1:34" ht="19.5" customHeight="1">
      <c r="A418" s="25"/>
      <c r="B418" s="24"/>
      <c r="C418" s="25"/>
      <c r="D418" s="25"/>
      <c r="E418" s="25"/>
      <c r="F418" s="25"/>
      <c r="G418" s="26"/>
      <c r="H418" s="2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</row>
    <row r="419" spans="1:34" ht="19.5" customHeight="1">
      <c r="A419" s="25"/>
      <c r="B419" s="24"/>
      <c r="C419" s="25"/>
      <c r="D419" s="87"/>
      <c r="E419" s="25"/>
      <c r="F419" s="25"/>
      <c r="G419" s="26"/>
      <c r="H419" s="2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</row>
    <row r="420" spans="1:34" ht="19.5" customHeight="1">
      <c r="A420" s="25"/>
      <c r="B420" s="24"/>
      <c r="C420" s="25"/>
      <c r="D420" s="25"/>
      <c r="E420" s="25"/>
      <c r="F420" s="25"/>
      <c r="G420" s="26"/>
      <c r="H420" s="2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</row>
    <row r="421" spans="1:34" ht="19.5" customHeight="1">
      <c r="A421" s="25"/>
      <c r="B421" s="24"/>
      <c r="C421" s="25"/>
      <c r="D421" s="25"/>
      <c r="E421" s="25"/>
      <c r="F421" s="25"/>
      <c r="G421" s="26"/>
      <c r="H421" s="2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</row>
    <row r="422" spans="1:34" ht="19.5" customHeight="1">
      <c r="A422" s="25"/>
      <c r="B422" s="24"/>
      <c r="C422" s="25"/>
      <c r="D422" s="25"/>
      <c r="E422" s="25"/>
      <c r="F422" s="25"/>
      <c r="G422" s="26"/>
      <c r="H422" s="2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</row>
    <row r="423" spans="1:34" ht="19.5" customHeight="1">
      <c r="A423" s="25"/>
      <c r="B423" s="24"/>
      <c r="C423" s="25"/>
      <c r="D423" s="25"/>
      <c r="E423" s="25"/>
      <c r="F423" s="25"/>
      <c r="G423" s="26"/>
      <c r="H423" s="2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</row>
    <row r="424" spans="1:34" ht="19.5" customHeight="1">
      <c r="A424" s="25"/>
      <c r="B424" s="24"/>
      <c r="C424" s="25"/>
      <c r="D424" s="25"/>
      <c r="E424" s="25"/>
      <c r="F424" s="25"/>
      <c r="G424" s="26"/>
      <c r="H424" s="2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</row>
    <row r="425" spans="1:34" ht="19.5" customHeight="1">
      <c r="A425" s="25"/>
      <c r="B425" s="24"/>
      <c r="C425" s="25"/>
      <c r="D425" s="87"/>
      <c r="E425" s="25"/>
      <c r="F425" s="25"/>
      <c r="G425" s="26"/>
      <c r="H425" s="2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</row>
    <row r="426" spans="1:34" ht="19.5" customHeight="1">
      <c r="A426" s="25"/>
      <c r="B426" s="24"/>
      <c r="C426" s="25"/>
      <c r="D426" s="25"/>
      <c r="E426" s="25"/>
      <c r="F426" s="25"/>
      <c r="G426" s="26"/>
      <c r="H426" s="2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</row>
    <row r="427" spans="1:34" ht="19.5" customHeight="1">
      <c r="A427" s="25"/>
      <c r="B427" s="24"/>
      <c r="C427" s="25"/>
      <c r="D427" s="87"/>
      <c r="E427" s="25"/>
      <c r="F427" s="25"/>
      <c r="G427" s="26"/>
      <c r="H427" s="2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</row>
    <row r="428" spans="1:34" ht="19.5" customHeight="1">
      <c r="A428" s="25"/>
      <c r="B428" s="24"/>
      <c r="C428" s="25"/>
      <c r="D428" s="25"/>
      <c r="E428" s="25"/>
      <c r="F428" s="25"/>
      <c r="G428" s="26"/>
      <c r="H428" s="2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</row>
    <row r="429" spans="1:34" ht="19.5" customHeight="1">
      <c r="A429" s="25"/>
      <c r="B429" s="24"/>
      <c r="C429" s="25"/>
      <c r="D429" s="87"/>
      <c r="E429" s="25"/>
      <c r="F429" s="25"/>
      <c r="G429" s="26"/>
      <c r="H429" s="2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</row>
    <row r="430" spans="1:34" ht="19.5" customHeight="1">
      <c r="A430" s="25"/>
      <c r="B430" s="24"/>
      <c r="C430" s="25"/>
      <c r="D430" s="25"/>
      <c r="E430" s="25"/>
      <c r="F430" s="25"/>
      <c r="G430" s="26"/>
      <c r="H430" s="2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</row>
    <row r="431" spans="1:34" ht="19.5" customHeight="1">
      <c r="A431" s="25"/>
      <c r="B431" s="24"/>
      <c r="C431" s="25"/>
      <c r="D431" s="87"/>
      <c r="E431" s="25"/>
      <c r="F431" s="25"/>
      <c r="G431" s="26"/>
      <c r="H431" s="2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</row>
    <row r="432" spans="1:34" ht="19.5" customHeight="1">
      <c r="A432" s="25"/>
      <c r="B432" s="24"/>
      <c r="C432" s="25"/>
      <c r="D432" s="25"/>
      <c r="E432" s="25"/>
      <c r="F432" s="25"/>
      <c r="G432" s="26"/>
      <c r="H432" s="2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</row>
    <row r="433" spans="1:34" ht="19.5" customHeight="1">
      <c r="A433" s="25"/>
      <c r="B433" s="24"/>
      <c r="C433" s="25"/>
      <c r="D433" s="87"/>
      <c r="E433" s="25"/>
      <c r="F433" s="25"/>
      <c r="G433" s="26"/>
      <c r="H433" s="2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</row>
    <row r="434" spans="1:34" ht="19.5" customHeight="1">
      <c r="A434" s="25"/>
      <c r="B434" s="24"/>
      <c r="C434" s="25"/>
      <c r="D434" s="25"/>
      <c r="E434" s="25"/>
      <c r="F434" s="25"/>
      <c r="G434" s="26"/>
      <c r="H434" s="2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</row>
    <row r="435" spans="1:34" ht="19.5" customHeight="1">
      <c r="A435" s="25"/>
      <c r="B435" s="24"/>
      <c r="C435" s="25"/>
      <c r="D435" s="87"/>
      <c r="E435" s="25"/>
      <c r="F435" s="25"/>
      <c r="G435" s="26"/>
      <c r="H435" s="2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</row>
    <row r="436" spans="1:34" ht="19.5" customHeight="1">
      <c r="A436" s="25"/>
      <c r="B436" s="24"/>
      <c r="C436" s="25"/>
      <c r="D436" s="25"/>
      <c r="E436" s="25"/>
      <c r="F436" s="25"/>
      <c r="G436" s="26"/>
      <c r="H436" s="2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</row>
    <row r="437" spans="1:34" ht="19.5" customHeight="1">
      <c r="A437" s="25"/>
      <c r="B437" s="24"/>
      <c r="C437" s="25"/>
      <c r="D437" s="25"/>
      <c r="E437" s="25"/>
      <c r="F437" s="25"/>
      <c r="G437" s="26"/>
      <c r="H437" s="2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</row>
    <row r="438" spans="1:34" ht="19.5" customHeight="1">
      <c r="A438" s="25"/>
      <c r="B438" s="24"/>
      <c r="C438" s="25"/>
      <c r="D438" s="25"/>
      <c r="E438" s="25"/>
      <c r="F438" s="25"/>
      <c r="G438" s="26"/>
      <c r="H438" s="2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</row>
    <row r="439" spans="1:34" ht="19.5" customHeight="1">
      <c r="A439" s="25"/>
      <c r="B439" s="24"/>
      <c r="C439" s="25"/>
      <c r="D439" s="25"/>
      <c r="E439" s="25"/>
      <c r="F439" s="25"/>
      <c r="G439" s="26"/>
      <c r="H439" s="2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</row>
    <row r="440" spans="1:34" ht="19.5" customHeight="1">
      <c r="A440" s="25"/>
      <c r="B440" s="24"/>
      <c r="C440" s="25"/>
      <c r="D440" s="25"/>
      <c r="E440" s="25"/>
      <c r="F440" s="25"/>
      <c r="G440" s="26"/>
      <c r="H440" s="2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</row>
    <row r="441" spans="1:34" ht="19.5" customHeight="1">
      <c r="A441" s="25"/>
      <c r="B441" s="24"/>
      <c r="C441" s="25"/>
      <c r="D441" s="25"/>
      <c r="E441" s="25"/>
      <c r="F441" s="25"/>
      <c r="G441" s="26"/>
      <c r="H441" s="2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</row>
    <row r="442" spans="1:34" ht="19.5" customHeight="1">
      <c r="A442" s="25"/>
      <c r="B442" s="24"/>
      <c r="C442" s="25"/>
      <c r="D442" s="87"/>
      <c r="E442" s="25"/>
      <c r="F442" s="25"/>
      <c r="G442" s="26"/>
      <c r="H442" s="2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</row>
    <row r="443" spans="1:34" ht="19.5" customHeight="1">
      <c r="A443" s="25"/>
      <c r="B443" s="24"/>
      <c r="C443" s="25"/>
      <c r="D443" s="25"/>
      <c r="E443" s="25"/>
      <c r="F443" s="25"/>
      <c r="G443" s="26"/>
      <c r="H443" s="2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</row>
    <row r="444" spans="1:34" ht="19.5" customHeight="1">
      <c r="A444" s="25"/>
      <c r="B444" s="24"/>
      <c r="C444" s="25"/>
      <c r="D444" s="87"/>
      <c r="E444" s="25"/>
      <c r="F444" s="25"/>
      <c r="G444" s="26"/>
      <c r="H444" s="2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</row>
    <row r="445" spans="1:34" ht="19.5" customHeight="1">
      <c r="A445" s="25"/>
      <c r="B445" s="24"/>
      <c r="C445" s="25"/>
      <c r="D445" s="25"/>
      <c r="E445" s="25"/>
      <c r="F445" s="25"/>
      <c r="G445" s="26"/>
      <c r="H445" s="2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</row>
    <row r="446" spans="1:34" ht="19.5" customHeight="1">
      <c r="A446" s="25"/>
      <c r="B446" s="24"/>
      <c r="C446" s="25"/>
      <c r="D446" s="87"/>
      <c r="E446" s="25"/>
      <c r="F446" s="25"/>
      <c r="G446" s="26"/>
      <c r="H446" s="2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</row>
    <row r="447" spans="1:34" ht="19.5" customHeight="1">
      <c r="A447" s="25"/>
      <c r="B447" s="24"/>
      <c r="C447" s="25"/>
      <c r="D447" s="25"/>
      <c r="E447" s="25"/>
      <c r="F447" s="25"/>
      <c r="G447" s="26"/>
      <c r="H447" s="2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</row>
    <row r="448" spans="1:34" ht="19.5" customHeight="1">
      <c r="A448" s="25"/>
      <c r="B448" s="24"/>
      <c r="C448" s="25"/>
      <c r="D448" s="87"/>
      <c r="E448" s="25"/>
      <c r="F448" s="25"/>
      <c r="G448" s="26"/>
      <c r="H448" s="2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</row>
    <row r="449" spans="1:34" ht="19.5" customHeight="1">
      <c r="A449" s="25"/>
      <c r="B449" s="24"/>
      <c r="C449" s="25"/>
      <c r="D449" s="25"/>
      <c r="E449" s="25"/>
      <c r="F449" s="25"/>
      <c r="G449" s="26"/>
      <c r="H449" s="2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</row>
    <row r="450" spans="1:34" ht="19.5" customHeight="1">
      <c r="A450" s="25"/>
      <c r="B450" s="24"/>
      <c r="C450" s="25"/>
      <c r="D450" s="25"/>
      <c r="E450" s="25"/>
      <c r="F450" s="25"/>
      <c r="G450" s="26"/>
      <c r="H450" s="2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</row>
    <row r="451" spans="1:34" ht="19.5" customHeight="1">
      <c r="A451" s="25"/>
      <c r="B451" s="24"/>
      <c r="C451" s="25"/>
      <c r="D451" s="25"/>
      <c r="E451" s="25"/>
      <c r="F451" s="25"/>
      <c r="G451" s="26"/>
      <c r="H451" s="2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</row>
    <row r="452" spans="1:34" ht="19.5" customHeight="1">
      <c r="A452" s="25"/>
      <c r="B452" s="24"/>
      <c r="C452" s="25"/>
      <c r="D452" s="25"/>
      <c r="E452" s="25"/>
      <c r="F452" s="25"/>
      <c r="G452" s="25"/>
      <c r="H452" s="2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</row>
    <row r="453" spans="1:34" ht="19.5" customHeight="1">
      <c r="A453" s="25"/>
      <c r="B453" s="24"/>
      <c r="C453" s="25"/>
      <c r="D453" s="25"/>
      <c r="E453" s="25"/>
      <c r="F453" s="25"/>
      <c r="G453" s="26"/>
      <c r="H453" s="2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</row>
    <row r="454" spans="1:34" ht="19.5" customHeight="1">
      <c r="A454" s="25"/>
      <c r="B454" s="24"/>
      <c r="C454" s="25"/>
      <c r="D454" s="25"/>
      <c r="E454" s="25"/>
      <c r="F454" s="25"/>
      <c r="G454" s="26"/>
      <c r="H454" s="2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</row>
    <row r="455" spans="1:34" ht="19.5" customHeight="1">
      <c r="A455" s="25"/>
      <c r="B455" s="24"/>
      <c r="C455" s="25"/>
      <c r="D455" s="25"/>
      <c r="E455" s="25"/>
      <c r="F455" s="25"/>
      <c r="G455" s="93"/>
      <c r="H455" s="2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</row>
    <row r="456" spans="1:34" ht="19.5" customHeight="1">
      <c r="A456" s="25"/>
      <c r="B456" s="24"/>
      <c r="C456" s="25"/>
      <c r="D456" s="25"/>
      <c r="E456" s="25"/>
      <c r="F456" s="25"/>
      <c r="G456" s="91"/>
      <c r="H456" s="2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</row>
    <row r="457" spans="1:34" ht="19.5" customHeight="1">
      <c r="A457" s="25"/>
      <c r="B457" s="24"/>
      <c r="C457" s="25"/>
      <c r="D457" s="25"/>
      <c r="E457" s="25"/>
      <c r="F457" s="25"/>
      <c r="G457" s="26"/>
      <c r="H457" s="2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</row>
    <row r="458" spans="1:34" ht="19.5" customHeight="1">
      <c r="A458" s="25"/>
      <c r="B458" s="24"/>
      <c r="C458" s="25"/>
      <c r="D458" s="25"/>
      <c r="E458" s="25"/>
      <c r="F458" s="25"/>
      <c r="G458" s="25"/>
      <c r="H458" s="2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</row>
    <row r="459" spans="1:34" ht="19.5" customHeight="1">
      <c r="A459" s="25"/>
      <c r="B459" s="24"/>
      <c r="C459" s="25"/>
      <c r="D459" s="25"/>
      <c r="E459" s="25"/>
      <c r="F459" s="25"/>
      <c r="G459" s="26"/>
      <c r="H459" s="2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</row>
    <row r="460" spans="1:34" ht="19.5" customHeight="1">
      <c r="A460" s="25"/>
      <c r="B460" s="24"/>
      <c r="C460" s="25"/>
      <c r="D460" s="25"/>
      <c r="E460" s="25"/>
      <c r="F460" s="25"/>
      <c r="G460" s="26"/>
      <c r="H460" s="2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</row>
    <row r="461" spans="1:34" ht="19.5" customHeight="1">
      <c r="A461" s="25"/>
      <c r="B461" s="24"/>
      <c r="C461" s="25"/>
      <c r="D461" s="25"/>
      <c r="E461" s="25"/>
      <c r="F461" s="25"/>
      <c r="G461" s="26"/>
      <c r="H461" s="2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</row>
    <row r="462" spans="1:34" ht="19.5" customHeight="1">
      <c r="A462" s="25"/>
      <c r="B462" s="24"/>
      <c r="C462" s="25"/>
      <c r="D462" s="25"/>
      <c r="E462" s="25"/>
      <c r="F462" s="25"/>
      <c r="G462" s="26"/>
      <c r="H462" s="2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</row>
    <row r="463" spans="1:34" ht="19.5" customHeight="1">
      <c r="A463" s="25"/>
      <c r="B463" s="24"/>
      <c r="C463" s="25"/>
      <c r="D463" s="87"/>
      <c r="E463" s="25"/>
      <c r="F463" s="25"/>
      <c r="G463" s="26"/>
      <c r="H463" s="2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</row>
    <row r="464" spans="1:34" ht="19.5" customHeight="1">
      <c r="A464" s="25"/>
      <c r="B464" s="24"/>
      <c r="C464" s="25"/>
      <c r="D464" s="25"/>
      <c r="E464" s="25"/>
      <c r="F464" s="25"/>
      <c r="G464" s="26"/>
      <c r="H464" s="2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</row>
    <row r="465" spans="1:34" ht="19.5" customHeight="1">
      <c r="A465" s="25"/>
      <c r="B465" s="24"/>
      <c r="C465" s="25"/>
      <c r="D465" s="87"/>
      <c r="E465" s="25"/>
      <c r="F465" s="25"/>
      <c r="G465" s="26"/>
      <c r="H465" s="2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</row>
    <row r="466" spans="1:34" ht="19.5" customHeight="1">
      <c r="A466" s="25"/>
      <c r="B466" s="24"/>
      <c r="C466" s="25"/>
      <c r="D466" s="25"/>
      <c r="E466" s="25"/>
      <c r="F466" s="25"/>
      <c r="G466" s="26"/>
      <c r="H466" s="2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</row>
    <row r="467" spans="1:34" ht="19.5" customHeight="1">
      <c r="A467" s="25"/>
      <c r="B467" s="24"/>
      <c r="C467" s="25"/>
      <c r="D467" s="87"/>
      <c r="E467" s="25"/>
      <c r="F467" s="25"/>
      <c r="G467" s="26"/>
      <c r="H467" s="2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</row>
    <row r="468" spans="1:34" ht="19.5" customHeight="1">
      <c r="A468" s="25"/>
      <c r="B468" s="24"/>
      <c r="C468" s="25"/>
      <c r="D468" s="25"/>
      <c r="E468" s="25"/>
      <c r="F468" s="25"/>
      <c r="G468" s="26"/>
      <c r="H468" s="2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</row>
    <row r="469" spans="1:34" ht="19.5" customHeight="1">
      <c r="A469" s="25"/>
      <c r="B469" s="24"/>
      <c r="C469" s="25"/>
      <c r="D469" s="87"/>
      <c r="E469" s="25"/>
      <c r="F469" s="25"/>
      <c r="G469" s="26"/>
      <c r="H469" s="2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</row>
    <row r="470" spans="1:34" ht="19.5" customHeight="1">
      <c r="A470" s="25"/>
      <c r="B470" s="24"/>
      <c r="C470" s="25"/>
      <c r="D470" s="25"/>
      <c r="E470" s="25"/>
      <c r="F470" s="25"/>
      <c r="G470" s="26"/>
      <c r="H470" s="2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</row>
    <row r="471" spans="1:34" ht="19.5" customHeight="1">
      <c r="A471" s="25"/>
      <c r="B471" s="24"/>
      <c r="C471" s="25"/>
      <c r="D471" s="87"/>
      <c r="E471" s="25"/>
      <c r="F471" s="25"/>
      <c r="G471" s="26"/>
      <c r="H471" s="2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</row>
    <row r="472" spans="1:34" ht="19.5" customHeight="1">
      <c r="A472" s="25"/>
      <c r="B472" s="24"/>
      <c r="C472" s="25"/>
      <c r="D472" s="25"/>
      <c r="E472" s="25"/>
      <c r="F472" s="25"/>
      <c r="G472" s="26"/>
      <c r="H472" s="2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</row>
    <row r="473" spans="1:34" ht="19.5" customHeight="1">
      <c r="A473" s="25"/>
      <c r="B473" s="24"/>
      <c r="C473" s="25"/>
      <c r="D473" s="25"/>
      <c r="E473" s="25"/>
      <c r="F473" s="25"/>
      <c r="G473" s="26"/>
      <c r="H473" s="2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</row>
    <row r="474" spans="1:34" ht="19.5" customHeight="1">
      <c r="A474" s="25"/>
      <c r="B474" s="24"/>
      <c r="C474" s="25"/>
      <c r="D474" s="25"/>
      <c r="E474" s="25"/>
      <c r="F474" s="25"/>
      <c r="G474" s="26"/>
      <c r="H474" s="2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</row>
    <row r="475" spans="1:34" ht="19.5" customHeight="1">
      <c r="A475" s="25"/>
      <c r="B475" s="24"/>
      <c r="C475" s="25"/>
      <c r="D475" s="25"/>
      <c r="E475" s="25"/>
      <c r="F475" s="25"/>
      <c r="G475" s="26"/>
      <c r="H475" s="2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</row>
    <row r="476" spans="1:34" ht="19.5" customHeight="1">
      <c r="A476" s="25"/>
      <c r="B476" s="24"/>
      <c r="C476" s="25"/>
      <c r="D476" s="25"/>
      <c r="E476" s="25"/>
      <c r="F476" s="25"/>
      <c r="G476" s="26"/>
      <c r="H476" s="2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</row>
    <row r="477" spans="1:34" ht="19.5" customHeight="1">
      <c r="A477" s="25"/>
      <c r="B477" s="24"/>
      <c r="C477" s="25"/>
      <c r="D477" s="87"/>
      <c r="E477" s="25"/>
      <c r="F477" s="25"/>
      <c r="G477" s="26"/>
      <c r="H477" s="2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</row>
    <row r="478" spans="1:34" ht="19.5" customHeight="1">
      <c r="A478" s="25"/>
      <c r="B478" s="24"/>
      <c r="C478" s="25"/>
      <c r="D478" s="25"/>
      <c r="E478" s="25"/>
      <c r="F478" s="25"/>
      <c r="G478" s="26"/>
      <c r="H478" s="2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</row>
    <row r="479" spans="1:34" ht="19.5" customHeight="1">
      <c r="A479" s="25"/>
      <c r="B479" s="24"/>
      <c r="C479" s="25"/>
      <c r="D479" s="87"/>
      <c r="E479" s="25"/>
      <c r="F479" s="25"/>
      <c r="G479" s="26"/>
      <c r="H479" s="2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</row>
    <row r="480" spans="1:34" ht="19.5" customHeight="1">
      <c r="A480" s="25"/>
      <c r="B480" s="24"/>
      <c r="C480" s="25"/>
      <c r="D480" s="25"/>
      <c r="E480" s="25"/>
      <c r="F480" s="25"/>
      <c r="G480" s="26"/>
      <c r="H480" s="2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</row>
    <row r="481" spans="1:34" ht="19.5" customHeight="1">
      <c r="A481" s="25"/>
      <c r="B481" s="24"/>
      <c r="C481" s="25"/>
      <c r="D481" s="87"/>
      <c r="E481" s="25"/>
      <c r="F481" s="25"/>
      <c r="G481" s="26"/>
      <c r="H481" s="2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</row>
    <row r="482" spans="1:34" ht="19.5" customHeight="1">
      <c r="A482" s="25"/>
      <c r="B482" s="24"/>
      <c r="C482" s="25"/>
      <c r="D482" s="25"/>
      <c r="E482" s="25"/>
      <c r="F482" s="25"/>
      <c r="G482" s="26"/>
      <c r="H482" s="2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</row>
    <row r="483" spans="1:34" ht="19.5" customHeight="1">
      <c r="A483" s="25"/>
      <c r="B483" s="24"/>
      <c r="C483" s="25"/>
      <c r="D483" s="87"/>
      <c r="E483" s="25"/>
      <c r="F483" s="25"/>
      <c r="G483" s="26"/>
      <c r="H483" s="2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</row>
    <row r="484" spans="1:34" ht="19.5" customHeight="1">
      <c r="A484" s="25"/>
      <c r="B484" s="24"/>
      <c r="C484" s="25"/>
      <c r="D484" s="25"/>
      <c r="E484" s="25"/>
      <c r="F484" s="25"/>
      <c r="G484" s="26"/>
      <c r="H484" s="2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</row>
    <row r="485" spans="1:34" ht="19.5" customHeight="1">
      <c r="A485" s="25"/>
      <c r="B485" s="24"/>
      <c r="C485" s="25"/>
      <c r="D485" s="87"/>
      <c r="E485" s="25"/>
      <c r="F485" s="25"/>
      <c r="G485" s="26"/>
      <c r="H485" s="2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</row>
    <row r="486" spans="1:34" ht="19.5" customHeight="1">
      <c r="A486" s="25"/>
      <c r="B486" s="24"/>
      <c r="C486" s="25"/>
      <c r="D486" s="25"/>
      <c r="E486" s="25"/>
      <c r="F486" s="25"/>
      <c r="G486" s="26"/>
      <c r="H486" s="2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</row>
    <row r="487" spans="1:34" ht="19.5" customHeight="1">
      <c r="A487" s="25"/>
      <c r="B487" s="24"/>
      <c r="C487" s="25"/>
      <c r="D487" s="87"/>
      <c r="E487" s="25"/>
      <c r="F487" s="25"/>
      <c r="G487" s="26"/>
      <c r="H487" s="2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</row>
    <row r="488" spans="1:34" ht="19.5" customHeight="1">
      <c r="A488" s="25"/>
      <c r="B488" s="24"/>
      <c r="C488" s="25"/>
      <c r="D488" s="25"/>
      <c r="E488" s="25"/>
      <c r="F488" s="25"/>
      <c r="G488" s="26"/>
      <c r="H488" s="2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</row>
    <row r="489" spans="1:34" ht="19.5" customHeight="1">
      <c r="A489" s="25"/>
      <c r="B489" s="24"/>
      <c r="C489" s="25"/>
      <c r="D489" s="25"/>
      <c r="E489" s="25"/>
      <c r="F489" s="25"/>
      <c r="G489" s="26"/>
      <c r="H489" s="2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</row>
    <row r="490" spans="1:34" ht="19.5" customHeight="1">
      <c r="A490" s="25"/>
      <c r="B490" s="24"/>
      <c r="C490" s="25"/>
      <c r="D490" s="25"/>
      <c r="E490" s="25"/>
      <c r="F490" s="25"/>
      <c r="G490" s="26"/>
      <c r="H490" s="2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</row>
    <row r="491" spans="1:34" ht="19.5" customHeight="1">
      <c r="A491" s="25"/>
      <c r="B491" s="24"/>
      <c r="C491" s="25"/>
      <c r="D491" s="25"/>
      <c r="E491" s="25"/>
      <c r="F491" s="25"/>
      <c r="G491" s="26"/>
      <c r="H491" s="2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</row>
    <row r="492" spans="1:34" ht="19.5" customHeight="1">
      <c r="A492" s="25"/>
      <c r="B492" s="261"/>
      <c r="C492" s="259"/>
      <c r="D492" s="259"/>
      <c r="E492" s="259"/>
      <c r="F492" s="259"/>
      <c r="G492" s="259"/>
      <c r="H492" s="260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</row>
    <row r="493" spans="1:34" ht="19.5" customHeight="1">
      <c r="A493" s="25"/>
      <c r="B493" s="24"/>
      <c r="C493" s="25"/>
      <c r="D493" s="25"/>
      <c r="E493" s="25"/>
      <c r="F493" s="25"/>
      <c r="G493" s="26"/>
      <c r="H493" s="2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</row>
    <row r="494" spans="1:34" ht="19.5" customHeight="1">
      <c r="A494" s="25"/>
      <c r="B494" s="24"/>
      <c r="C494" s="25"/>
      <c r="D494" s="25"/>
      <c r="E494" s="25"/>
      <c r="F494" s="25"/>
      <c r="G494" s="26"/>
      <c r="H494" s="2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</row>
    <row r="495" spans="1:34" ht="19.5" customHeight="1">
      <c r="A495" s="25"/>
      <c r="B495" s="24"/>
      <c r="C495" s="25"/>
      <c r="D495" s="87"/>
      <c r="E495" s="25"/>
      <c r="F495" s="25"/>
      <c r="G495" s="26"/>
      <c r="H495" s="2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</row>
    <row r="496" spans="1:34" ht="19.5" customHeight="1">
      <c r="A496" s="25"/>
      <c r="B496" s="24"/>
      <c r="C496" s="25"/>
      <c r="D496" s="25"/>
      <c r="E496" s="25"/>
      <c r="F496" s="25"/>
      <c r="G496" s="26"/>
      <c r="H496" s="2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</row>
    <row r="497" spans="1:34" ht="19.5" customHeight="1">
      <c r="A497" s="25"/>
      <c r="B497" s="24"/>
      <c r="C497" s="25"/>
      <c r="D497" s="87"/>
      <c r="E497" s="25"/>
      <c r="F497" s="25"/>
      <c r="G497" s="26"/>
      <c r="H497" s="2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</row>
    <row r="498" spans="1:34" ht="19.5" customHeight="1">
      <c r="A498" s="25"/>
      <c r="B498" s="24"/>
      <c r="C498" s="25"/>
      <c r="D498" s="25"/>
      <c r="E498" s="25"/>
      <c r="F498" s="25"/>
      <c r="G498" s="26"/>
      <c r="H498" s="2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</row>
    <row r="499" spans="1:34" ht="19.5" customHeight="1">
      <c r="A499" s="25"/>
      <c r="B499" s="24"/>
      <c r="C499" s="25"/>
      <c r="D499" s="87"/>
      <c r="E499" s="25"/>
      <c r="F499" s="25"/>
      <c r="G499" s="26"/>
      <c r="H499" s="2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</row>
    <row r="500" spans="1:34" ht="19.5" customHeight="1">
      <c r="A500" s="25"/>
      <c r="B500" s="24"/>
      <c r="C500" s="25"/>
      <c r="D500" s="25"/>
      <c r="E500" s="25"/>
      <c r="F500" s="25"/>
      <c r="G500" s="26"/>
      <c r="H500" s="2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</row>
    <row r="501" spans="1:34" ht="19.5" customHeight="1">
      <c r="A501" s="25"/>
      <c r="B501" s="24"/>
      <c r="C501" s="25"/>
      <c r="D501" s="87"/>
      <c r="E501" s="25"/>
      <c r="F501" s="25"/>
      <c r="G501" s="26"/>
      <c r="H501" s="2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</row>
    <row r="502" spans="1:34" ht="19.5" customHeight="1">
      <c r="A502" s="25"/>
      <c r="B502" s="24"/>
      <c r="C502" s="25"/>
      <c r="D502" s="25"/>
      <c r="E502" s="25"/>
      <c r="F502" s="25"/>
      <c r="G502" s="26"/>
      <c r="H502" s="2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</row>
    <row r="503" spans="1:34" ht="19.5" customHeight="1">
      <c r="A503" s="25"/>
      <c r="B503" s="24"/>
      <c r="C503" s="25"/>
      <c r="D503" s="87"/>
      <c r="E503" s="25"/>
      <c r="F503" s="25"/>
      <c r="G503" s="26"/>
      <c r="H503" s="2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</row>
    <row r="504" spans="1:34" ht="19.5" customHeight="1">
      <c r="A504" s="25"/>
      <c r="B504" s="24"/>
      <c r="C504" s="25"/>
      <c r="D504" s="25"/>
      <c r="E504" s="25"/>
      <c r="F504" s="25"/>
      <c r="G504" s="26"/>
      <c r="H504" s="2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</row>
    <row r="505" spans="1:34" ht="19.5" customHeight="1">
      <c r="A505" s="25"/>
      <c r="B505" s="24"/>
      <c r="C505" s="25"/>
      <c r="D505" s="87"/>
      <c r="E505" s="25"/>
      <c r="F505" s="25"/>
      <c r="G505" s="26"/>
      <c r="H505" s="2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</row>
    <row r="506" spans="1:34" ht="19.5" customHeight="1">
      <c r="A506" s="25"/>
      <c r="B506" s="24"/>
      <c r="C506" s="25"/>
      <c r="D506" s="25"/>
      <c r="E506" s="25"/>
      <c r="F506" s="25"/>
      <c r="G506" s="26"/>
      <c r="H506" s="2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</row>
    <row r="507" spans="1:34" ht="19.5" customHeight="1">
      <c r="A507" s="25"/>
      <c r="B507" s="24"/>
      <c r="C507" s="25"/>
      <c r="D507" s="25"/>
      <c r="E507" s="25"/>
      <c r="F507" s="25"/>
      <c r="G507" s="26"/>
      <c r="H507" s="2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</row>
    <row r="508" spans="1:34" ht="19.5" customHeight="1">
      <c r="A508" s="25"/>
      <c r="B508" s="24"/>
      <c r="C508" s="25"/>
      <c r="D508" s="25"/>
      <c r="E508" s="25"/>
      <c r="F508" s="25"/>
      <c r="G508" s="26"/>
      <c r="H508" s="2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</row>
    <row r="509" spans="1:34" ht="19.5" customHeight="1">
      <c r="A509" s="25"/>
      <c r="B509" s="24"/>
      <c r="C509" s="25"/>
      <c r="D509" s="25"/>
      <c r="E509" s="25"/>
      <c r="F509" s="25"/>
      <c r="G509" s="26"/>
      <c r="H509" s="2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</row>
    <row r="510" spans="1:34" ht="19.5" customHeight="1">
      <c r="A510" s="25"/>
      <c r="B510" s="24"/>
      <c r="C510" s="25"/>
      <c r="D510" s="25"/>
      <c r="E510" s="25"/>
      <c r="F510" s="25"/>
      <c r="G510" s="26"/>
      <c r="H510" s="2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</row>
    <row r="511" spans="1:34" ht="19.5" customHeight="1">
      <c r="A511" s="25"/>
      <c r="B511" s="24"/>
      <c r="C511" s="25"/>
      <c r="D511" s="25"/>
      <c r="E511" s="25"/>
      <c r="F511" s="25"/>
      <c r="G511" s="26"/>
      <c r="H511" s="2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</row>
    <row r="512" spans="1:34" ht="19.5" customHeight="1">
      <c r="A512" s="25"/>
      <c r="B512" s="24"/>
      <c r="C512" s="25"/>
      <c r="D512" s="25"/>
      <c r="E512" s="25"/>
      <c r="F512" s="25"/>
      <c r="G512" s="26"/>
      <c r="H512" s="2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</row>
    <row r="513" spans="1:34" ht="19.5" customHeight="1">
      <c r="A513" s="25"/>
      <c r="B513" s="24"/>
      <c r="C513" s="25"/>
      <c r="D513" s="87"/>
      <c r="E513" s="25"/>
      <c r="F513" s="25"/>
      <c r="G513" s="26"/>
      <c r="H513" s="2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</row>
    <row r="514" spans="1:34" ht="19.5" customHeight="1">
      <c r="A514" s="25"/>
      <c r="B514" s="24"/>
      <c r="C514" s="25"/>
      <c r="D514" s="25"/>
      <c r="E514" s="25"/>
      <c r="F514" s="25"/>
      <c r="G514" s="26"/>
      <c r="H514" s="2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</row>
    <row r="515" spans="1:34" ht="19.5" customHeight="1">
      <c r="A515" s="25"/>
      <c r="B515" s="24"/>
      <c r="C515" s="25"/>
      <c r="D515" s="87"/>
      <c r="E515" s="25"/>
      <c r="F515" s="25"/>
      <c r="G515" s="26"/>
      <c r="H515" s="2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</row>
    <row r="516" spans="1:34" ht="19.5" customHeight="1">
      <c r="A516" s="25"/>
      <c r="B516" s="24"/>
      <c r="C516" s="25"/>
      <c r="D516" s="25"/>
      <c r="E516" s="25"/>
      <c r="F516" s="25"/>
      <c r="G516" s="26"/>
      <c r="H516" s="2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</row>
    <row r="517" spans="1:34" ht="19.5" customHeight="1">
      <c r="A517" s="25"/>
      <c r="B517" s="24"/>
      <c r="C517" s="25"/>
      <c r="D517" s="87"/>
      <c r="E517" s="25"/>
      <c r="F517" s="25"/>
      <c r="G517" s="26"/>
      <c r="H517" s="2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</row>
    <row r="518" spans="1:34" ht="19.5" customHeight="1">
      <c r="A518" s="25"/>
      <c r="B518" s="24"/>
      <c r="C518" s="25"/>
      <c r="D518" s="25"/>
      <c r="E518" s="25"/>
      <c r="F518" s="25"/>
      <c r="G518" s="26"/>
      <c r="H518" s="2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</row>
    <row r="519" spans="1:34" ht="19.5" customHeight="1">
      <c r="A519" s="25"/>
      <c r="B519" s="24"/>
      <c r="C519" s="25"/>
      <c r="D519" s="87"/>
      <c r="E519" s="25"/>
      <c r="F519" s="25"/>
      <c r="G519" s="26"/>
      <c r="H519" s="2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</row>
    <row r="520" spans="1:34" ht="19.5" customHeight="1">
      <c r="A520" s="25"/>
      <c r="B520" s="24"/>
      <c r="C520" s="25"/>
      <c r="D520" s="25"/>
      <c r="E520" s="25"/>
      <c r="F520" s="25"/>
      <c r="G520" s="26"/>
      <c r="H520" s="2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</row>
    <row r="521" spans="1:34" ht="19.5" customHeight="1">
      <c r="A521" s="25"/>
      <c r="B521" s="24"/>
      <c r="C521" s="25"/>
      <c r="D521" s="25"/>
      <c r="E521" s="25"/>
      <c r="F521" s="25"/>
      <c r="G521" s="26"/>
      <c r="H521" s="2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</row>
    <row r="522" spans="1:34" ht="19.5" customHeight="1">
      <c r="A522" s="25"/>
      <c r="B522" s="24"/>
      <c r="C522" s="25"/>
      <c r="D522" s="25"/>
      <c r="E522" s="25"/>
      <c r="F522" s="25"/>
      <c r="G522" s="26"/>
      <c r="H522" s="2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</row>
    <row r="523" spans="1:34" ht="19.5" customHeight="1">
      <c r="A523" s="25"/>
      <c r="B523" s="24"/>
      <c r="C523" s="25"/>
      <c r="D523" s="25"/>
      <c r="E523" s="25"/>
      <c r="F523" s="25"/>
      <c r="G523" s="26"/>
      <c r="H523" s="2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</row>
    <row r="524" spans="1:34" ht="19.5" customHeight="1">
      <c r="A524" s="25"/>
      <c r="B524" s="24"/>
      <c r="C524" s="25"/>
      <c r="D524" s="25"/>
      <c r="E524" s="25"/>
      <c r="F524" s="25"/>
      <c r="G524" s="26"/>
      <c r="H524" s="2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</row>
    <row r="525" spans="1:34" ht="19.5" customHeight="1">
      <c r="A525" s="25"/>
      <c r="B525" s="24"/>
      <c r="C525" s="25"/>
      <c r="D525" s="25"/>
      <c r="E525" s="25"/>
      <c r="F525" s="25"/>
      <c r="G525" s="26"/>
      <c r="H525" s="2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</row>
    <row r="526" spans="1:34" ht="19.5" customHeight="1">
      <c r="A526" s="25"/>
      <c r="B526" s="24"/>
      <c r="C526" s="25"/>
      <c r="D526" s="25"/>
      <c r="E526" s="25"/>
      <c r="F526" s="25"/>
      <c r="G526" s="26"/>
      <c r="H526" s="2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</row>
    <row r="527" spans="1:34" ht="19.5" customHeight="1">
      <c r="A527" s="25"/>
      <c r="B527" s="24"/>
      <c r="C527" s="25"/>
      <c r="D527" s="87"/>
      <c r="E527" s="25"/>
      <c r="F527" s="25"/>
      <c r="G527" s="26"/>
      <c r="H527" s="2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</row>
    <row r="528" spans="1:34" ht="19.5" customHeight="1">
      <c r="A528" s="25"/>
      <c r="B528" s="24"/>
      <c r="C528" s="25"/>
      <c r="D528" s="25"/>
      <c r="E528" s="25"/>
      <c r="F528" s="25"/>
      <c r="G528" s="26"/>
      <c r="H528" s="2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</row>
    <row r="529" spans="1:34" ht="19.5" customHeight="1">
      <c r="A529" s="25"/>
      <c r="B529" s="24"/>
      <c r="C529" s="25"/>
      <c r="D529" s="87"/>
      <c r="E529" s="25"/>
      <c r="F529" s="25"/>
      <c r="G529" s="26"/>
      <c r="H529" s="2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</row>
    <row r="530" spans="1:34" ht="19.5" customHeight="1">
      <c r="A530" s="25"/>
      <c r="B530" s="24"/>
      <c r="C530" s="25"/>
      <c r="D530" s="25"/>
      <c r="E530" s="25"/>
      <c r="F530" s="25"/>
      <c r="G530" s="26"/>
      <c r="H530" s="2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</row>
    <row r="531" spans="1:34" ht="19.5" customHeight="1">
      <c r="A531" s="25"/>
      <c r="B531" s="24"/>
      <c r="C531" s="25"/>
      <c r="D531" s="87"/>
      <c r="E531" s="25"/>
      <c r="F531" s="25"/>
      <c r="G531" s="26"/>
      <c r="H531" s="2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</row>
    <row r="532" spans="1:34" ht="19.5" customHeight="1">
      <c r="A532" s="25"/>
      <c r="B532" s="24"/>
      <c r="C532" s="25"/>
      <c r="D532" s="25"/>
      <c r="E532" s="25"/>
      <c r="F532" s="25"/>
      <c r="G532" s="26"/>
      <c r="H532" s="2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</row>
    <row r="533" spans="1:34" ht="19.5" customHeight="1">
      <c r="A533" s="25"/>
      <c r="B533" s="24"/>
      <c r="C533" s="25"/>
      <c r="D533" s="25"/>
      <c r="E533" s="25"/>
      <c r="F533" s="25"/>
      <c r="G533" s="26"/>
      <c r="H533" s="2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</row>
    <row r="534" spans="1:34" ht="19.5" customHeight="1">
      <c r="A534" s="25"/>
      <c r="B534" s="24"/>
      <c r="C534" s="25"/>
      <c r="D534" s="25"/>
      <c r="E534" s="25"/>
      <c r="F534" s="25"/>
      <c r="G534" s="26"/>
      <c r="H534" s="2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</row>
    <row r="535" spans="1:34" ht="19.5" customHeight="1">
      <c r="A535" s="25"/>
      <c r="B535" s="24"/>
      <c r="C535" s="25"/>
      <c r="D535" s="25"/>
      <c r="E535" s="25"/>
      <c r="F535" s="25"/>
      <c r="G535" s="26"/>
      <c r="H535" s="2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</row>
    <row r="536" spans="1:34" ht="19.5" customHeight="1">
      <c r="A536" s="25"/>
      <c r="B536" s="24"/>
      <c r="C536" s="25"/>
      <c r="D536" s="25"/>
      <c r="E536" s="25"/>
      <c r="F536" s="25"/>
      <c r="G536" s="26"/>
      <c r="H536" s="2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</row>
    <row r="537" spans="1:34" ht="19.5" customHeight="1">
      <c r="A537" s="25"/>
      <c r="B537" s="24"/>
      <c r="C537" s="25"/>
      <c r="D537" s="25"/>
      <c r="E537" s="25"/>
      <c r="F537" s="25"/>
      <c r="G537" s="26"/>
      <c r="H537" s="2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</row>
    <row r="538" spans="1:34" ht="19.5" customHeight="1">
      <c r="A538" s="25"/>
      <c r="B538" s="24"/>
      <c r="C538" s="25"/>
      <c r="D538" s="25"/>
      <c r="E538" s="25"/>
      <c r="F538" s="25"/>
      <c r="G538" s="26"/>
      <c r="H538" s="2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</row>
    <row r="539" spans="1:34" ht="19.5" customHeight="1">
      <c r="A539" s="25"/>
      <c r="B539" s="24"/>
      <c r="C539" s="25"/>
      <c r="D539" s="87"/>
      <c r="E539" s="25"/>
      <c r="F539" s="25"/>
      <c r="G539" s="26"/>
      <c r="H539" s="2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</row>
    <row r="540" spans="1:34" ht="19.5" customHeight="1">
      <c r="A540" s="25"/>
      <c r="B540" s="24"/>
      <c r="C540" s="25"/>
      <c r="D540" s="25"/>
      <c r="E540" s="25"/>
      <c r="F540" s="25"/>
      <c r="G540" s="26"/>
      <c r="H540" s="2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</row>
    <row r="541" spans="1:34" ht="19.5" customHeight="1">
      <c r="A541" s="25"/>
      <c r="B541" s="24"/>
      <c r="C541" s="25"/>
      <c r="D541" s="87"/>
      <c r="E541" s="25"/>
      <c r="F541" s="25"/>
      <c r="G541" s="26"/>
      <c r="H541" s="2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</row>
    <row r="542" spans="1:34" ht="19.5" customHeight="1">
      <c r="A542" s="25"/>
      <c r="B542" s="24"/>
      <c r="C542" s="25"/>
      <c r="D542" s="25"/>
      <c r="E542" s="25"/>
      <c r="F542" s="25"/>
      <c r="G542" s="26"/>
      <c r="H542" s="2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</row>
    <row r="543" spans="1:34" ht="19.5" customHeight="1">
      <c r="A543" s="25"/>
      <c r="B543" s="24"/>
      <c r="C543" s="25"/>
      <c r="D543" s="87"/>
      <c r="E543" s="25"/>
      <c r="F543" s="25"/>
      <c r="G543" s="26"/>
      <c r="H543" s="2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</row>
    <row r="544" spans="1:34" ht="19.5" customHeight="1">
      <c r="A544" s="25"/>
      <c r="B544" s="24"/>
      <c r="C544" s="25"/>
      <c r="D544" s="25"/>
      <c r="E544" s="25"/>
      <c r="F544" s="25"/>
      <c r="G544" s="26"/>
      <c r="H544" s="2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</row>
    <row r="545" spans="1:34" ht="19.5" customHeight="1">
      <c r="A545" s="25"/>
      <c r="B545" s="24"/>
      <c r="C545" s="25"/>
      <c r="D545" s="87"/>
      <c r="E545" s="25"/>
      <c r="F545" s="25"/>
      <c r="G545" s="26"/>
      <c r="H545" s="2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</row>
    <row r="546" spans="1:34" ht="19.5" customHeight="1">
      <c r="A546" s="25"/>
      <c r="B546" s="24"/>
      <c r="C546" s="25"/>
      <c r="D546" s="25"/>
      <c r="E546" s="25"/>
      <c r="F546" s="25"/>
      <c r="G546" s="26"/>
      <c r="H546" s="2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</row>
    <row r="547" spans="1:34" ht="19.5" customHeight="1">
      <c r="A547" s="25"/>
      <c r="B547" s="24"/>
      <c r="C547" s="25"/>
      <c r="D547" s="25"/>
      <c r="E547" s="25"/>
      <c r="F547" s="25"/>
      <c r="G547" s="26"/>
      <c r="H547" s="2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</row>
    <row r="548" spans="1:34" ht="19.5" customHeight="1">
      <c r="A548" s="25"/>
      <c r="B548" s="24"/>
      <c r="C548" s="25"/>
      <c r="D548" s="25"/>
      <c r="E548" s="25"/>
      <c r="F548" s="25"/>
      <c r="G548" s="26"/>
      <c r="H548" s="2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</row>
    <row r="549" spans="1:34" ht="19.5" customHeight="1">
      <c r="A549" s="25"/>
      <c r="B549" s="24"/>
      <c r="C549" s="25"/>
      <c r="D549" s="25"/>
      <c r="E549" s="25"/>
      <c r="F549" s="25"/>
      <c r="G549" s="26"/>
      <c r="H549" s="2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</row>
    <row r="550" spans="1:34" ht="19.5" customHeight="1">
      <c r="A550" s="25"/>
      <c r="B550" s="24"/>
      <c r="C550" s="25"/>
      <c r="D550" s="25"/>
      <c r="E550" s="25"/>
      <c r="F550" s="25"/>
      <c r="G550" s="26"/>
      <c r="H550" s="2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</row>
    <row r="551" spans="1:34" ht="19.5" customHeight="1">
      <c r="A551" s="25"/>
      <c r="B551" s="24"/>
      <c r="C551" s="25"/>
      <c r="D551" s="87"/>
      <c r="E551" s="25"/>
      <c r="F551" s="25"/>
      <c r="G551" s="26"/>
      <c r="H551" s="2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</row>
    <row r="552" spans="1:34" ht="19.5" customHeight="1">
      <c r="A552" s="25"/>
      <c r="B552" s="24"/>
      <c r="C552" s="25"/>
      <c r="D552" s="25"/>
      <c r="E552" s="25"/>
      <c r="F552" s="25"/>
      <c r="G552" s="26"/>
      <c r="H552" s="2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</row>
    <row r="553" spans="1:34" ht="19.5" customHeight="1">
      <c r="A553" s="25"/>
      <c r="B553" s="24"/>
      <c r="C553" s="25"/>
      <c r="D553" s="87"/>
      <c r="E553" s="25"/>
      <c r="F553" s="25"/>
      <c r="G553" s="26"/>
      <c r="H553" s="2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</row>
    <row r="554" spans="1:34" ht="19.5" customHeight="1">
      <c r="A554" s="25"/>
      <c r="B554" s="24"/>
      <c r="C554" s="25"/>
      <c r="D554" s="25"/>
      <c r="E554" s="25"/>
      <c r="F554" s="25"/>
      <c r="G554" s="26"/>
      <c r="H554" s="2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</row>
    <row r="555" spans="1:34" ht="19.5" customHeight="1">
      <c r="A555" s="25"/>
      <c r="B555" s="24"/>
      <c r="C555" s="25"/>
      <c r="D555" s="87"/>
      <c r="E555" s="25"/>
      <c r="F555" s="25"/>
      <c r="G555" s="26"/>
      <c r="H555" s="2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</row>
    <row r="556" spans="1:34" ht="19.5" customHeight="1">
      <c r="A556" s="25"/>
      <c r="B556" s="24"/>
      <c r="C556" s="25"/>
      <c r="D556" s="25"/>
      <c r="E556" s="25"/>
      <c r="F556" s="25"/>
      <c r="G556" s="26"/>
      <c r="H556" s="2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</row>
    <row r="557" spans="1:34" ht="19.5" customHeight="1">
      <c r="A557" s="25"/>
      <c r="B557" s="24"/>
      <c r="C557" s="25"/>
      <c r="D557" s="87"/>
      <c r="E557" s="25"/>
      <c r="F557" s="25"/>
      <c r="G557" s="26"/>
      <c r="H557" s="2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</row>
    <row r="558" spans="1:34" ht="19.5" customHeight="1">
      <c r="A558" s="25"/>
      <c r="B558" s="24"/>
      <c r="C558" s="25"/>
      <c r="D558" s="25"/>
      <c r="E558" s="25"/>
      <c r="F558" s="25"/>
      <c r="G558" s="26"/>
      <c r="H558" s="2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</row>
    <row r="559" spans="1:34" ht="19.5" customHeight="1">
      <c r="A559" s="25"/>
      <c r="B559" s="24"/>
      <c r="C559" s="25"/>
      <c r="D559" s="25"/>
      <c r="E559" s="25"/>
      <c r="F559" s="25"/>
      <c r="G559" s="26"/>
      <c r="H559" s="2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</row>
    <row r="560" spans="1:34" ht="19.5" customHeight="1">
      <c r="A560" s="25"/>
      <c r="B560" s="24"/>
      <c r="C560" s="25"/>
      <c r="D560" s="25"/>
      <c r="E560" s="25"/>
      <c r="F560" s="25"/>
      <c r="G560" s="26"/>
      <c r="H560" s="2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</row>
    <row r="561" spans="1:34" ht="19.5" customHeight="1">
      <c r="A561" s="25"/>
      <c r="B561" s="24"/>
      <c r="C561" s="25"/>
      <c r="D561" s="25"/>
      <c r="E561" s="25"/>
      <c r="F561" s="25"/>
      <c r="G561" s="26"/>
      <c r="H561" s="2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</row>
    <row r="562" spans="1:34" ht="19.5" customHeight="1">
      <c r="A562" s="25"/>
      <c r="B562" s="24"/>
      <c r="C562" s="25"/>
      <c r="D562" s="25"/>
      <c r="E562" s="25"/>
      <c r="F562" s="25"/>
      <c r="G562" s="26"/>
      <c r="H562" s="2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</row>
    <row r="563" spans="1:34" ht="19.5" customHeight="1">
      <c r="A563" s="25"/>
      <c r="B563" s="24"/>
      <c r="C563" s="25"/>
      <c r="D563" s="25"/>
      <c r="E563" s="25"/>
      <c r="F563" s="25"/>
      <c r="G563" s="26"/>
      <c r="H563" s="2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</row>
    <row r="564" spans="1:34" ht="19.5" customHeight="1">
      <c r="A564" s="25"/>
      <c r="B564" s="24"/>
      <c r="C564" s="25"/>
      <c r="D564" s="25"/>
      <c r="E564" s="25"/>
      <c r="F564" s="25"/>
      <c r="G564" s="26"/>
      <c r="H564" s="2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</row>
    <row r="565" spans="1:34" ht="19.5" customHeight="1">
      <c r="A565" s="25"/>
      <c r="B565" s="24"/>
      <c r="C565" s="25"/>
      <c r="D565" s="87"/>
      <c r="E565" s="25"/>
      <c r="F565" s="25"/>
      <c r="G565" s="26"/>
      <c r="H565" s="2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</row>
    <row r="566" spans="1:34" ht="19.5" customHeight="1">
      <c r="A566" s="25"/>
      <c r="B566" s="24"/>
      <c r="C566" s="25"/>
      <c r="D566" s="25"/>
      <c r="E566" s="25"/>
      <c r="F566" s="25"/>
      <c r="G566" s="26"/>
      <c r="H566" s="2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</row>
    <row r="567" spans="1:34" ht="19.5" customHeight="1">
      <c r="A567" s="25"/>
      <c r="B567" s="24"/>
      <c r="C567" s="25"/>
      <c r="D567" s="87"/>
      <c r="E567" s="25"/>
      <c r="F567" s="25"/>
      <c r="G567" s="26"/>
      <c r="H567" s="2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</row>
    <row r="568" spans="1:34" ht="19.5" customHeight="1">
      <c r="A568" s="25"/>
      <c r="B568" s="24"/>
      <c r="C568" s="25"/>
      <c r="D568" s="25"/>
      <c r="E568" s="25"/>
      <c r="F568" s="25"/>
      <c r="G568" s="26"/>
      <c r="H568" s="2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</row>
    <row r="569" spans="1:34" ht="19.5" customHeight="1">
      <c r="A569" s="25"/>
      <c r="B569" s="24"/>
      <c r="C569" s="25"/>
      <c r="D569" s="87"/>
      <c r="E569" s="25"/>
      <c r="F569" s="25"/>
      <c r="G569" s="26"/>
      <c r="H569" s="2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</row>
    <row r="570" spans="1:34" ht="19.5" customHeight="1">
      <c r="A570" s="25"/>
      <c r="B570" s="24"/>
      <c r="C570" s="25"/>
      <c r="D570" s="25"/>
      <c r="E570" s="25"/>
      <c r="F570" s="25"/>
      <c r="G570" s="26"/>
      <c r="H570" s="2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</row>
    <row r="571" spans="1:34" ht="19.5" customHeight="1">
      <c r="A571" s="25"/>
      <c r="B571" s="24"/>
      <c r="C571" s="25"/>
      <c r="D571" s="25"/>
      <c r="E571" s="25"/>
      <c r="F571" s="25"/>
      <c r="G571" s="26"/>
      <c r="H571" s="2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</row>
    <row r="572" spans="1:34" ht="19.5" customHeight="1">
      <c r="A572" s="25"/>
      <c r="B572" s="24"/>
      <c r="C572" s="25"/>
      <c r="D572" s="25"/>
      <c r="E572" s="25"/>
      <c r="F572" s="25"/>
      <c r="G572" s="26"/>
      <c r="H572" s="2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</row>
    <row r="573" spans="1:34" ht="19.5" customHeight="1">
      <c r="A573" s="25"/>
      <c r="B573" s="24"/>
      <c r="C573" s="25"/>
      <c r="D573" s="25"/>
      <c r="E573" s="25"/>
      <c r="F573" s="25"/>
      <c r="G573" s="26"/>
      <c r="H573" s="2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</row>
    <row r="574" spans="1:34" ht="19.5" customHeight="1">
      <c r="A574" s="25"/>
      <c r="B574" s="24"/>
      <c r="C574" s="25"/>
      <c r="D574" s="25"/>
      <c r="E574" s="25"/>
      <c r="F574" s="25"/>
      <c r="G574" s="26"/>
      <c r="H574" s="2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</row>
    <row r="575" spans="1:34" ht="19.5" customHeight="1">
      <c r="A575" s="25"/>
      <c r="B575" s="24"/>
      <c r="C575" s="25"/>
      <c r="D575" s="87"/>
      <c r="E575" s="25"/>
      <c r="F575" s="25"/>
      <c r="G575" s="26"/>
      <c r="H575" s="2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</row>
    <row r="576" spans="1:34" ht="19.5" customHeight="1">
      <c r="A576" s="25"/>
      <c r="B576" s="24"/>
      <c r="C576" s="25"/>
      <c r="D576" s="25"/>
      <c r="E576" s="25"/>
      <c r="F576" s="25"/>
      <c r="G576" s="26"/>
      <c r="H576" s="2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</row>
    <row r="577" spans="1:34" ht="19.5" customHeight="1">
      <c r="A577" s="25"/>
      <c r="B577" s="24"/>
      <c r="C577" s="25"/>
      <c r="D577" s="87"/>
      <c r="E577" s="25"/>
      <c r="F577" s="25"/>
      <c r="G577" s="26"/>
      <c r="H577" s="2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</row>
    <row r="578" spans="1:34" ht="19.5" customHeight="1">
      <c r="A578" s="25"/>
      <c r="B578" s="24"/>
      <c r="C578" s="25"/>
      <c r="D578" s="25"/>
      <c r="E578" s="25"/>
      <c r="F578" s="25"/>
      <c r="G578" s="26"/>
      <c r="H578" s="2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</row>
    <row r="579" spans="1:34" ht="19.5" customHeight="1">
      <c r="A579" s="25"/>
      <c r="B579" s="24"/>
      <c r="C579" s="25"/>
      <c r="D579" s="87"/>
      <c r="E579" s="25"/>
      <c r="F579" s="25"/>
      <c r="G579" s="26"/>
      <c r="H579" s="2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</row>
    <row r="580" spans="1:34" ht="19.5" customHeight="1">
      <c r="A580" s="25"/>
      <c r="B580" s="24"/>
      <c r="C580" s="25"/>
      <c r="D580" s="25"/>
      <c r="E580" s="25"/>
      <c r="F580" s="25"/>
      <c r="G580" s="26"/>
      <c r="H580" s="2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</row>
    <row r="581" spans="1:34" ht="19.5" customHeight="1">
      <c r="A581" s="25"/>
      <c r="B581" s="24"/>
      <c r="C581" s="25"/>
      <c r="D581" s="87"/>
      <c r="E581" s="25"/>
      <c r="F581" s="25"/>
      <c r="G581" s="26"/>
      <c r="H581" s="2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</row>
    <row r="582" spans="1:34" ht="19.5" customHeight="1">
      <c r="A582" s="25"/>
      <c r="B582" s="24"/>
      <c r="C582" s="25"/>
      <c r="D582" s="25"/>
      <c r="E582" s="25"/>
      <c r="F582" s="25"/>
      <c r="G582" s="26"/>
      <c r="H582" s="2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</row>
    <row r="583" spans="1:34" ht="19.5" customHeight="1">
      <c r="A583" s="25"/>
      <c r="B583" s="24"/>
      <c r="C583" s="25"/>
      <c r="D583" s="25"/>
      <c r="E583" s="25"/>
      <c r="F583" s="25"/>
      <c r="G583" s="26"/>
      <c r="H583" s="2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</row>
    <row r="584" spans="1:34" ht="19.5" customHeight="1">
      <c r="A584" s="25"/>
      <c r="B584" s="24"/>
      <c r="C584" s="25"/>
      <c r="D584" s="25"/>
      <c r="E584" s="25"/>
      <c r="F584" s="25"/>
      <c r="G584" s="26"/>
      <c r="H584" s="2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</row>
    <row r="585" spans="1:34" ht="19.5" customHeight="1">
      <c r="A585" s="25"/>
      <c r="B585" s="24"/>
      <c r="C585" s="25"/>
      <c r="D585" s="25"/>
      <c r="E585" s="25"/>
      <c r="F585" s="25"/>
      <c r="G585" s="26"/>
      <c r="H585" s="2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</row>
    <row r="586" spans="1:34" ht="19.5" customHeight="1">
      <c r="A586" s="25"/>
      <c r="B586" s="24"/>
      <c r="C586" s="25"/>
      <c r="D586" s="87"/>
      <c r="E586" s="25"/>
      <c r="F586" s="25"/>
      <c r="G586" s="26"/>
      <c r="H586" s="2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</row>
    <row r="587" spans="1:34" ht="19.5" customHeight="1">
      <c r="A587" s="25"/>
      <c r="B587" s="24"/>
      <c r="C587" s="25"/>
      <c r="D587" s="25"/>
      <c r="E587" s="25"/>
      <c r="F587" s="25"/>
      <c r="G587" s="26"/>
      <c r="H587" s="2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</row>
    <row r="588" spans="1:34" ht="19.5" customHeight="1">
      <c r="A588" s="25"/>
      <c r="B588" s="24"/>
      <c r="C588" s="25"/>
      <c r="D588" s="87"/>
      <c r="E588" s="25"/>
      <c r="F588" s="25"/>
      <c r="G588" s="26"/>
      <c r="H588" s="2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</row>
    <row r="589" spans="1:34" ht="19.5" customHeight="1">
      <c r="A589" s="25"/>
      <c r="B589" s="24"/>
      <c r="C589" s="25"/>
      <c r="D589" s="25"/>
      <c r="E589" s="25"/>
      <c r="F589" s="25"/>
      <c r="G589" s="26"/>
      <c r="H589" s="2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</row>
    <row r="590" spans="1:34" ht="19.5" customHeight="1">
      <c r="A590" s="25"/>
      <c r="B590" s="24"/>
      <c r="C590" s="25"/>
      <c r="D590" s="87"/>
      <c r="E590" s="25"/>
      <c r="F590" s="25"/>
      <c r="G590" s="26"/>
      <c r="H590" s="2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</row>
    <row r="591" spans="1:34" ht="19.5" customHeight="1">
      <c r="A591" s="25"/>
      <c r="B591" s="24"/>
      <c r="C591" s="25"/>
      <c r="D591" s="25"/>
      <c r="E591" s="25"/>
      <c r="F591" s="25"/>
      <c r="G591" s="26"/>
      <c r="H591" s="2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</row>
    <row r="592" spans="1:34" ht="19.5" customHeight="1">
      <c r="A592" s="25"/>
      <c r="B592" s="24"/>
      <c r="C592" s="25"/>
      <c r="D592" s="87"/>
      <c r="E592" s="25"/>
      <c r="F592" s="25"/>
      <c r="G592" s="26"/>
      <c r="H592" s="2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</row>
    <row r="593" spans="1:34" ht="19.5" customHeight="1">
      <c r="A593" s="25"/>
      <c r="B593" s="24"/>
      <c r="C593" s="25"/>
      <c r="D593" s="25"/>
      <c r="E593" s="25"/>
      <c r="F593" s="25"/>
      <c r="G593" s="26"/>
      <c r="H593" s="2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</row>
    <row r="594" spans="1:34" ht="19.5" customHeight="1">
      <c r="A594" s="25"/>
      <c r="B594" s="24"/>
      <c r="C594" s="25"/>
      <c r="D594" s="25"/>
      <c r="E594" s="25"/>
      <c r="F594" s="25"/>
      <c r="G594" s="26"/>
      <c r="H594" s="2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</row>
    <row r="595" spans="1:34" ht="19.5" customHeight="1">
      <c r="A595" s="25"/>
      <c r="B595" s="24"/>
      <c r="C595" s="25"/>
      <c r="D595" s="25"/>
      <c r="E595" s="25"/>
      <c r="F595" s="25"/>
      <c r="G595" s="26"/>
      <c r="H595" s="2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</row>
    <row r="596" spans="1:34" ht="19.5" customHeight="1">
      <c r="A596" s="25"/>
      <c r="B596" s="24"/>
      <c r="C596" s="25"/>
      <c r="D596" s="25"/>
      <c r="E596" s="25"/>
      <c r="F596" s="25"/>
      <c r="G596" s="26"/>
      <c r="H596" s="2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</row>
    <row r="597" spans="1:34" ht="19.5" customHeight="1">
      <c r="A597" s="25"/>
      <c r="B597" s="24"/>
      <c r="C597" s="25"/>
      <c r="D597" s="25"/>
      <c r="E597" s="25"/>
      <c r="F597" s="25"/>
      <c r="G597" s="26"/>
      <c r="H597" s="2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</row>
    <row r="598" spans="1:34" ht="19.5" customHeight="1">
      <c r="A598" s="25"/>
      <c r="B598" s="24"/>
      <c r="C598" s="25"/>
      <c r="D598" s="25"/>
      <c r="E598" s="25"/>
      <c r="F598" s="25"/>
      <c r="G598" s="26"/>
      <c r="H598" s="2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</row>
    <row r="599" spans="1:34" ht="19.5" customHeight="1">
      <c r="A599" s="25"/>
      <c r="B599" s="24"/>
      <c r="C599" s="25"/>
      <c r="D599" s="87"/>
      <c r="E599" s="25"/>
      <c r="F599" s="25"/>
      <c r="G599" s="26"/>
      <c r="H599" s="2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</row>
    <row r="600" spans="1:34" ht="19.5" customHeight="1">
      <c r="A600" s="25"/>
      <c r="B600" s="24"/>
      <c r="C600" s="25"/>
      <c r="D600" s="25"/>
      <c r="E600" s="25"/>
      <c r="F600" s="25"/>
      <c r="G600" s="26"/>
      <c r="H600" s="2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</row>
    <row r="601" spans="1:34" ht="19.5" customHeight="1">
      <c r="A601" s="25"/>
      <c r="B601" s="24"/>
      <c r="C601" s="25"/>
      <c r="D601" s="87"/>
      <c r="E601" s="25"/>
      <c r="F601" s="25"/>
      <c r="G601" s="26"/>
      <c r="H601" s="2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</row>
    <row r="602" spans="1:34" ht="19.5" customHeight="1">
      <c r="A602" s="25"/>
      <c r="B602" s="24"/>
      <c r="C602" s="25"/>
      <c r="D602" s="25"/>
      <c r="E602" s="25"/>
      <c r="F602" s="25"/>
      <c r="G602" s="26"/>
      <c r="H602" s="2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</row>
    <row r="603" spans="1:34" ht="19.5" customHeight="1">
      <c r="A603" s="25"/>
      <c r="B603" s="24"/>
      <c r="C603" s="25"/>
      <c r="D603" s="87"/>
      <c r="E603" s="25"/>
      <c r="F603" s="25"/>
      <c r="G603" s="26"/>
      <c r="H603" s="2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</row>
    <row r="604" spans="1:34" ht="19.5" customHeight="1">
      <c r="A604" s="25"/>
      <c r="B604" s="24"/>
      <c r="C604" s="25"/>
      <c r="D604" s="25"/>
      <c r="E604" s="25"/>
      <c r="F604" s="25"/>
      <c r="G604" s="26"/>
      <c r="H604" s="2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</row>
    <row r="605" spans="1:34" ht="19.5" customHeight="1">
      <c r="A605" s="25"/>
      <c r="B605" s="24"/>
      <c r="C605" s="25"/>
      <c r="D605" s="87"/>
      <c r="E605" s="25"/>
      <c r="F605" s="25"/>
      <c r="G605" s="26"/>
      <c r="H605" s="2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</row>
    <row r="606" spans="1:34" ht="19.5" customHeight="1">
      <c r="A606" s="25"/>
      <c r="B606" s="24"/>
      <c r="C606" s="25"/>
      <c r="D606" s="25"/>
      <c r="E606" s="25"/>
      <c r="F606" s="25"/>
      <c r="G606" s="26"/>
      <c r="H606" s="2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</row>
    <row r="607" spans="1:34" ht="19.5" customHeight="1">
      <c r="A607" s="25"/>
      <c r="B607" s="24"/>
      <c r="C607" s="25"/>
      <c r="D607" s="25"/>
      <c r="E607" s="25"/>
      <c r="F607" s="25"/>
      <c r="G607" s="26"/>
      <c r="H607" s="2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</row>
    <row r="608" spans="1:34" ht="19.5" customHeight="1">
      <c r="A608" s="25"/>
      <c r="B608" s="24"/>
      <c r="C608" s="25"/>
      <c r="D608" s="25"/>
      <c r="E608" s="25"/>
      <c r="F608" s="25"/>
      <c r="G608" s="91"/>
      <c r="H608" s="2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</row>
    <row r="609" spans="1:34" ht="19.5" customHeight="1">
      <c r="A609" s="25"/>
      <c r="B609" s="24"/>
      <c r="C609" s="25"/>
      <c r="D609" s="25"/>
      <c r="E609" s="25"/>
      <c r="F609" s="25"/>
      <c r="G609" s="26"/>
      <c r="H609" s="2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</row>
    <row r="610" spans="1:34" ht="19.5" customHeight="1">
      <c r="A610" s="25"/>
      <c r="B610" s="24"/>
      <c r="C610" s="25"/>
      <c r="D610" s="25"/>
      <c r="E610" s="25"/>
      <c r="F610" s="25"/>
      <c r="G610" s="91"/>
      <c r="H610" s="2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</row>
    <row r="611" spans="1:34" ht="19.5" customHeight="1">
      <c r="A611" s="25"/>
      <c r="B611" s="24"/>
      <c r="C611" s="25"/>
      <c r="D611" s="25"/>
      <c r="E611" s="25"/>
      <c r="F611" s="25"/>
      <c r="G611" s="26"/>
      <c r="H611" s="2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</row>
    <row r="612" spans="1:34" ht="19.5" customHeight="1">
      <c r="A612" s="25"/>
      <c r="B612" s="24"/>
      <c r="C612" s="25"/>
      <c r="D612" s="25"/>
      <c r="E612" s="25"/>
      <c r="F612" s="25"/>
      <c r="G612" s="91"/>
      <c r="H612" s="2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</row>
    <row r="613" spans="1:34" ht="19.5" customHeight="1">
      <c r="A613" s="25"/>
      <c r="B613" s="24"/>
      <c r="C613" s="25"/>
      <c r="D613" s="25"/>
      <c r="E613" s="25"/>
      <c r="F613" s="25"/>
      <c r="G613" s="91"/>
      <c r="H613" s="2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</row>
    <row r="614" spans="1:34" ht="19.5" customHeight="1">
      <c r="A614" s="25"/>
      <c r="B614" s="24"/>
      <c r="C614" s="25"/>
      <c r="D614" s="25"/>
      <c r="E614" s="25"/>
      <c r="F614" s="25"/>
      <c r="G614" s="91"/>
      <c r="H614" s="2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</row>
    <row r="615" spans="1:34" ht="19.5" customHeight="1">
      <c r="A615" s="25"/>
      <c r="B615" s="24"/>
      <c r="C615" s="25"/>
      <c r="D615" s="25"/>
      <c r="E615" s="25"/>
      <c r="F615" s="25"/>
      <c r="G615" s="26"/>
      <c r="H615" s="2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</row>
    <row r="616" spans="1:34" ht="19.5" customHeight="1">
      <c r="A616" s="25"/>
      <c r="B616" s="24"/>
      <c r="C616" s="25"/>
      <c r="D616" s="25"/>
      <c r="E616" s="25"/>
      <c r="F616" s="25"/>
      <c r="G616" s="26"/>
      <c r="H616" s="2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</row>
    <row r="617" spans="1:34" ht="19.5" customHeight="1">
      <c r="A617" s="25"/>
      <c r="B617" s="24"/>
      <c r="C617" s="25"/>
      <c r="D617" s="87"/>
      <c r="E617" s="25"/>
      <c r="F617" s="25"/>
      <c r="G617" s="26"/>
      <c r="H617" s="2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</row>
    <row r="618" spans="1:34" ht="19.5" customHeight="1">
      <c r="A618" s="25"/>
      <c r="B618" s="24"/>
      <c r="C618" s="25"/>
      <c r="D618" s="25"/>
      <c r="E618" s="25"/>
      <c r="F618" s="25"/>
      <c r="G618" s="26"/>
      <c r="H618" s="2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</row>
    <row r="619" spans="1:34" ht="19.5" customHeight="1">
      <c r="A619" s="25"/>
      <c r="B619" s="24"/>
      <c r="C619" s="25"/>
      <c r="D619" s="87"/>
      <c r="E619" s="25"/>
      <c r="F619" s="25"/>
      <c r="G619" s="26"/>
      <c r="H619" s="2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</row>
    <row r="620" spans="1:34" ht="19.5" customHeight="1">
      <c r="A620" s="25"/>
      <c r="B620" s="24"/>
      <c r="C620" s="25"/>
      <c r="D620" s="25"/>
      <c r="E620" s="25"/>
      <c r="F620" s="25"/>
      <c r="G620" s="26"/>
      <c r="H620" s="2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</row>
    <row r="621" spans="1:34" ht="19.5" customHeight="1">
      <c r="A621" s="25"/>
      <c r="B621" s="24"/>
      <c r="C621" s="25"/>
      <c r="D621" s="87"/>
      <c r="E621" s="25"/>
      <c r="F621" s="25"/>
      <c r="G621" s="26"/>
      <c r="H621" s="2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</row>
    <row r="622" spans="1:34" ht="19.5" customHeight="1">
      <c r="A622" s="25"/>
      <c r="B622" s="24"/>
      <c r="C622" s="25"/>
      <c r="D622" s="25"/>
      <c r="E622" s="25"/>
      <c r="F622" s="25"/>
      <c r="G622" s="26"/>
      <c r="H622" s="2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</row>
    <row r="623" spans="1:34" ht="19.5" customHeight="1">
      <c r="A623" s="25"/>
      <c r="B623" s="24"/>
      <c r="C623" s="25"/>
      <c r="D623" s="25"/>
      <c r="E623" s="25"/>
      <c r="F623" s="25"/>
      <c r="G623" s="26"/>
      <c r="H623" s="2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</row>
    <row r="624" spans="1:34" ht="19.5" customHeight="1">
      <c r="A624" s="25"/>
      <c r="B624" s="24"/>
      <c r="C624" s="25"/>
      <c r="D624" s="25"/>
      <c r="E624" s="25"/>
      <c r="F624" s="25"/>
      <c r="G624" s="26"/>
      <c r="H624" s="2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</row>
    <row r="625" spans="1:34" ht="19.5" customHeight="1">
      <c r="A625" s="25"/>
      <c r="B625" s="24"/>
      <c r="C625" s="25"/>
      <c r="D625" s="25"/>
      <c r="E625" s="25"/>
      <c r="F625" s="25"/>
      <c r="G625" s="26"/>
      <c r="H625" s="2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</row>
    <row r="626" spans="1:34" ht="19.5" customHeight="1">
      <c r="A626" s="25"/>
      <c r="B626" s="24"/>
      <c r="C626" s="25"/>
      <c r="D626" s="25"/>
      <c r="E626" s="25"/>
      <c r="F626" s="25"/>
      <c r="G626" s="26"/>
      <c r="H626" s="2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</row>
    <row r="627" spans="1:34" ht="19.5" customHeight="1">
      <c r="A627" s="25"/>
      <c r="B627" s="24"/>
      <c r="C627" s="25"/>
      <c r="D627" s="25"/>
      <c r="E627" s="25"/>
      <c r="F627" s="25"/>
      <c r="G627" s="26"/>
      <c r="H627" s="2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</row>
    <row r="628" spans="1:34" ht="19.5" customHeight="1">
      <c r="A628" s="25"/>
      <c r="B628" s="24"/>
      <c r="C628" s="25"/>
      <c r="D628" s="87"/>
      <c r="E628" s="25"/>
      <c r="F628" s="25"/>
      <c r="G628" s="26"/>
      <c r="H628" s="2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</row>
    <row r="629" spans="1:34" ht="19.5" customHeight="1">
      <c r="A629" s="25"/>
      <c r="B629" s="24"/>
      <c r="C629" s="25"/>
      <c r="D629" s="25"/>
      <c r="E629" s="25"/>
      <c r="F629" s="25"/>
      <c r="G629" s="26"/>
      <c r="H629" s="2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</row>
    <row r="630" spans="1:34" ht="19.5" customHeight="1">
      <c r="A630" s="25"/>
      <c r="B630" s="24"/>
      <c r="C630" s="25"/>
      <c r="D630" s="87"/>
      <c r="E630" s="25"/>
      <c r="F630" s="25"/>
      <c r="G630" s="26"/>
      <c r="H630" s="2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</row>
    <row r="631" spans="1:34" ht="19.5" customHeight="1">
      <c r="A631" s="25"/>
      <c r="B631" s="24"/>
      <c r="C631" s="25"/>
      <c r="D631" s="25"/>
      <c r="E631" s="25"/>
      <c r="F631" s="25"/>
      <c r="G631" s="26"/>
      <c r="H631" s="2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</row>
    <row r="632" spans="1:34" ht="19.5" customHeight="1">
      <c r="A632" s="25"/>
      <c r="B632" s="24"/>
      <c r="C632" s="25"/>
      <c r="D632" s="25"/>
      <c r="E632" s="25"/>
      <c r="F632" s="25"/>
      <c r="G632" s="26"/>
      <c r="H632" s="2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</row>
    <row r="633" spans="1:34" ht="19.5" customHeight="1">
      <c r="A633" s="25"/>
      <c r="B633" s="24"/>
      <c r="C633" s="25"/>
      <c r="D633" s="25"/>
      <c r="E633" s="25"/>
      <c r="F633" s="25"/>
      <c r="G633" s="26"/>
      <c r="H633" s="2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</row>
    <row r="634" spans="1:34" ht="19.5" customHeight="1">
      <c r="A634" s="25"/>
      <c r="B634" s="24"/>
      <c r="C634" s="25"/>
      <c r="D634" s="25"/>
      <c r="E634" s="25"/>
      <c r="F634" s="25"/>
      <c r="G634" s="26"/>
      <c r="H634" s="2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</row>
    <row r="635" spans="1:34" ht="19.5" customHeight="1">
      <c r="A635" s="25"/>
      <c r="B635" s="24"/>
      <c r="C635" s="25"/>
      <c r="D635" s="25"/>
      <c r="E635" s="25"/>
      <c r="F635" s="25"/>
      <c r="G635" s="26"/>
      <c r="H635" s="2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</row>
    <row r="636" spans="1:34" ht="19.5" customHeight="1">
      <c r="A636" s="25"/>
      <c r="B636" s="24"/>
      <c r="C636" s="25"/>
      <c r="D636" s="25"/>
      <c r="E636" s="25"/>
      <c r="F636" s="25"/>
      <c r="G636" s="26"/>
      <c r="H636" s="2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</row>
    <row r="637" spans="1:34" ht="19.5" customHeight="1">
      <c r="A637" s="25"/>
      <c r="B637" s="24"/>
      <c r="C637" s="25"/>
      <c r="D637" s="87"/>
      <c r="E637" s="25"/>
      <c r="F637" s="25"/>
      <c r="G637" s="26"/>
      <c r="H637" s="2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</row>
    <row r="638" spans="1:34" ht="19.5" customHeight="1">
      <c r="A638" s="25"/>
      <c r="B638" s="24"/>
      <c r="C638" s="25"/>
      <c r="D638" s="25"/>
      <c r="E638" s="25"/>
      <c r="F638" s="25"/>
      <c r="G638" s="26"/>
      <c r="H638" s="2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</row>
    <row r="639" spans="1:34" ht="19.5" customHeight="1">
      <c r="A639" s="25"/>
      <c r="B639" s="24"/>
      <c r="C639" s="25"/>
      <c r="D639" s="87"/>
      <c r="E639" s="25"/>
      <c r="F639" s="25"/>
      <c r="G639" s="26"/>
      <c r="H639" s="2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</row>
    <row r="640" spans="1:34" ht="19.5" customHeight="1">
      <c r="A640" s="25"/>
      <c r="B640" s="24"/>
      <c r="C640" s="25"/>
      <c r="D640" s="25"/>
      <c r="E640" s="25"/>
      <c r="F640" s="25"/>
      <c r="G640" s="26"/>
      <c r="H640" s="2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</row>
    <row r="641" spans="1:34" ht="19.5" customHeight="1">
      <c r="A641" s="25"/>
      <c r="B641" s="24"/>
      <c r="C641" s="25"/>
      <c r="D641" s="25"/>
      <c r="E641" s="25"/>
      <c r="F641" s="25"/>
      <c r="G641" s="26"/>
      <c r="H641" s="2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</row>
    <row r="642" spans="1:34" ht="19.5" customHeight="1">
      <c r="A642" s="25"/>
      <c r="B642" s="24"/>
      <c r="C642" s="25"/>
      <c r="D642" s="25"/>
      <c r="E642" s="25"/>
      <c r="F642" s="25"/>
      <c r="G642" s="91"/>
      <c r="H642" s="2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</row>
    <row r="643" spans="1:34" ht="19.5" customHeight="1">
      <c r="A643" s="25"/>
      <c r="B643" s="24"/>
      <c r="C643" s="25"/>
      <c r="D643" s="25"/>
      <c r="E643" s="25"/>
      <c r="F643" s="25"/>
      <c r="G643" s="26"/>
      <c r="H643" s="2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</row>
    <row r="644" spans="1:34" ht="19.5" customHeight="1">
      <c r="A644" s="25"/>
      <c r="B644" s="24"/>
      <c r="C644" s="25"/>
      <c r="D644" s="25"/>
      <c r="E644" s="25"/>
      <c r="F644" s="25"/>
      <c r="G644" s="26"/>
      <c r="H644" s="2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</row>
    <row r="645" spans="1:34" ht="19.5" customHeight="1">
      <c r="A645" s="25"/>
      <c r="B645" s="24"/>
      <c r="C645" s="25"/>
      <c r="D645" s="25"/>
      <c r="E645" s="25"/>
      <c r="F645" s="25"/>
      <c r="G645" s="26"/>
      <c r="H645" s="2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</row>
    <row r="646" spans="1:34" ht="19.5" customHeight="1">
      <c r="A646" s="25"/>
      <c r="B646" s="24"/>
      <c r="C646" s="25"/>
      <c r="D646" s="87"/>
      <c r="E646" s="25"/>
      <c r="F646" s="25"/>
      <c r="G646" s="26"/>
      <c r="H646" s="2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</row>
    <row r="647" spans="1:34" ht="19.5" customHeight="1">
      <c r="A647" s="25"/>
      <c r="B647" s="24"/>
      <c r="C647" s="25"/>
      <c r="D647" s="25"/>
      <c r="E647" s="25"/>
      <c r="F647" s="25"/>
      <c r="G647" s="26"/>
      <c r="H647" s="2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</row>
    <row r="648" spans="1:34" ht="19.5" customHeight="1">
      <c r="A648" s="25"/>
      <c r="B648" s="24"/>
      <c r="C648" s="25"/>
      <c r="D648" s="87"/>
      <c r="E648" s="25"/>
      <c r="F648" s="25"/>
      <c r="G648" s="26"/>
      <c r="H648" s="2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</row>
    <row r="649" spans="1:34" ht="19.5" customHeight="1">
      <c r="A649" s="25"/>
      <c r="B649" s="24"/>
      <c r="C649" s="25"/>
      <c r="D649" s="25"/>
      <c r="E649" s="25"/>
      <c r="F649" s="25"/>
      <c r="G649" s="26"/>
      <c r="H649" s="2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</row>
    <row r="650" spans="1:34" ht="19.5" customHeight="1">
      <c r="A650" s="25"/>
      <c r="B650" s="24"/>
      <c r="C650" s="25"/>
      <c r="D650" s="25"/>
      <c r="E650" s="25"/>
      <c r="F650" s="25"/>
      <c r="G650" s="26"/>
      <c r="H650" s="2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</row>
    <row r="651" spans="1:34" ht="19.5" customHeight="1">
      <c r="A651" s="25"/>
      <c r="B651" s="24"/>
      <c r="C651" s="25"/>
      <c r="D651" s="25"/>
      <c r="E651" s="25"/>
      <c r="F651" s="25"/>
      <c r="G651" s="26"/>
      <c r="H651" s="2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</row>
    <row r="652" spans="1:34" ht="19.5" customHeight="1">
      <c r="A652" s="25"/>
      <c r="B652" s="24"/>
      <c r="C652" s="25"/>
      <c r="D652" s="25"/>
      <c r="E652" s="25"/>
      <c r="F652" s="25"/>
      <c r="G652" s="26"/>
      <c r="H652" s="2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</row>
    <row r="653" spans="1:34" ht="19.5" customHeight="1">
      <c r="A653" s="25"/>
      <c r="B653" s="24"/>
      <c r="C653" s="25"/>
      <c r="D653" s="25"/>
      <c r="E653" s="25"/>
      <c r="F653" s="25"/>
      <c r="G653" s="26"/>
      <c r="H653" s="2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</row>
    <row r="654" spans="1:34" ht="19.5" customHeight="1">
      <c r="A654" s="25"/>
      <c r="B654" s="24"/>
      <c r="C654" s="25"/>
      <c r="D654" s="87"/>
      <c r="E654" s="25"/>
      <c r="F654" s="25"/>
      <c r="G654" s="26"/>
      <c r="H654" s="2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</row>
    <row r="655" spans="1:34" ht="19.5" customHeight="1">
      <c r="A655" s="25"/>
      <c r="B655" s="24"/>
      <c r="C655" s="25"/>
      <c r="D655" s="25"/>
      <c r="E655" s="25"/>
      <c r="F655" s="25"/>
      <c r="G655" s="26"/>
      <c r="H655" s="2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</row>
    <row r="656" spans="1:34" ht="19.5" customHeight="1">
      <c r="A656" s="25"/>
      <c r="B656" s="24"/>
      <c r="C656" s="25"/>
      <c r="D656" s="87"/>
      <c r="E656" s="25"/>
      <c r="F656" s="25"/>
      <c r="G656" s="26"/>
      <c r="H656" s="2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</row>
    <row r="657" spans="1:34" ht="19.5" customHeight="1">
      <c r="A657" s="25"/>
      <c r="B657" s="24"/>
      <c r="C657" s="25"/>
      <c r="D657" s="25"/>
      <c r="E657" s="25"/>
      <c r="F657" s="25"/>
      <c r="G657" s="26"/>
      <c r="H657" s="2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</row>
    <row r="658" spans="1:34" ht="19.5" customHeight="1">
      <c r="A658" s="25"/>
      <c r="B658" s="24"/>
      <c r="C658" s="25"/>
      <c r="D658" s="87"/>
      <c r="E658" s="25"/>
      <c r="F658" s="25"/>
      <c r="G658" s="26"/>
      <c r="H658" s="2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</row>
    <row r="659" spans="1:34" ht="19.5" customHeight="1">
      <c r="A659" s="25"/>
      <c r="B659" s="24"/>
      <c r="C659" s="25"/>
      <c r="D659" s="25"/>
      <c r="E659" s="25"/>
      <c r="F659" s="25"/>
      <c r="G659" s="26"/>
      <c r="H659" s="25"/>
      <c r="I659" s="15"/>
      <c r="J659" s="15"/>
      <c r="K659" s="94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</row>
    <row r="660" spans="1:34" ht="19.5" customHeight="1">
      <c r="A660" s="25"/>
      <c r="B660" s="24"/>
      <c r="C660" s="25"/>
      <c r="D660" s="25"/>
      <c r="E660" s="25"/>
      <c r="F660" s="25"/>
      <c r="G660" s="26"/>
      <c r="H660" s="2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</row>
    <row r="661" spans="1:34" ht="19.5" customHeight="1">
      <c r="A661" s="25"/>
      <c r="B661" s="24"/>
      <c r="C661" s="25"/>
      <c r="D661" s="25"/>
      <c r="E661" s="25"/>
      <c r="F661" s="25"/>
      <c r="G661" s="26"/>
      <c r="H661" s="2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</row>
    <row r="662" spans="1:34" ht="19.5" customHeight="1">
      <c r="A662" s="25"/>
      <c r="B662" s="24"/>
      <c r="C662" s="25"/>
      <c r="D662" s="87"/>
      <c r="E662" s="25"/>
      <c r="F662" s="25"/>
      <c r="G662" s="26"/>
      <c r="H662" s="2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</row>
    <row r="663" spans="1:34" ht="19.5" customHeight="1">
      <c r="A663" s="25"/>
      <c r="B663" s="24"/>
      <c r="C663" s="25"/>
      <c r="D663" s="25"/>
      <c r="E663" s="25"/>
      <c r="F663" s="25"/>
      <c r="G663" s="26"/>
      <c r="H663" s="2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</row>
    <row r="664" spans="1:34" ht="19.5" customHeight="1">
      <c r="A664" s="25"/>
      <c r="B664" s="24"/>
      <c r="C664" s="25"/>
      <c r="D664" s="87"/>
      <c r="E664" s="25"/>
      <c r="F664" s="25"/>
      <c r="G664" s="26"/>
      <c r="H664" s="2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</row>
    <row r="665" spans="1:34" ht="19.5" customHeight="1">
      <c r="A665" s="25"/>
      <c r="B665" s="24"/>
      <c r="C665" s="25"/>
      <c r="D665" s="25"/>
      <c r="E665" s="25"/>
      <c r="F665" s="25"/>
      <c r="G665" s="26"/>
      <c r="H665" s="2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</row>
    <row r="666" spans="1:34" ht="19.5" customHeight="1">
      <c r="A666" s="25"/>
      <c r="B666" s="24"/>
      <c r="C666" s="25"/>
      <c r="D666" s="25"/>
      <c r="E666" s="25"/>
      <c r="F666" s="25"/>
      <c r="G666" s="26"/>
      <c r="H666" s="2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</row>
    <row r="667" spans="1:34" ht="19.5" customHeight="1">
      <c r="A667" s="25"/>
      <c r="B667" s="24"/>
      <c r="C667" s="25"/>
      <c r="D667" s="25"/>
      <c r="E667" s="25"/>
      <c r="F667" s="25"/>
      <c r="G667" s="26"/>
      <c r="H667" s="2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</row>
    <row r="668" spans="1:34" ht="19.5" customHeight="1">
      <c r="A668" s="25"/>
      <c r="B668" s="24"/>
      <c r="C668" s="25"/>
      <c r="D668" s="25"/>
      <c r="E668" s="25"/>
      <c r="F668" s="25"/>
      <c r="G668" s="26"/>
      <c r="H668" s="2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</row>
    <row r="669" spans="1:34" ht="19.5" customHeight="1">
      <c r="A669" s="25"/>
      <c r="B669" s="24"/>
      <c r="C669" s="25"/>
      <c r="D669" s="25"/>
      <c r="E669" s="25"/>
      <c r="F669" s="25"/>
      <c r="G669" s="26"/>
      <c r="H669" s="2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</row>
    <row r="670" spans="1:34" ht="19.5" customHeight="1">
      <c r="A670" s="25"/>
      <c r="B670" s="24"/>
      <c r="C670" s="25"/>
      <c r="D670" s="87"/>
      <c r="E670" s="25"/>
      <c r="F670" s="25"/>
      <c r="G670" s="26"/>
      <c r="H670" s="2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</row>
    <row r="671" spans="1:34" ht="19.5" customHeight="1">
      <c r="A671" s="25"/>
      <c r="B671" s="24"/>
      <c r="C671" s="25"/>
      <c r="D671" s="25"/>
      <c r="E671" s="25"/>
      <c r="F671" s="25"/>
      <c r="G671" s="26"/>
      <c r="H671" s="2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</row>
    <row r="672" spans="1:34" ht="19.5" customHeight="1">
      <c r="A672" s="25"/>
      <c r="B672" s="24"/>
      <c r="C672" s="25"/>
      <c r="D672" s="87"/>
      <c r="E672" s="25"/>
      <c r="F672" s="25"/>
      <c r="G672" s="26"/>
      <c r="H672" s="2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</row>
    <row r="673" spans="1:34" ht="19.5" customHeight="1">
      <c r="A673" s="25"/>
      <c r="B673" s="24"/>
      <c r="C673" s="25"/>
      <c r="D673" s="25"/>
      <c r="E673" s="25"/>
      <c r="F673" s="25"/>
      <c r="G673" s="26"/>
      <c r="H673" s="2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</row>
    <row r="674" spans="1:34" ht="19.5" customHeight="1">
      <c r="A674" s="25"/>
      <c r="B674" s="24"/>
      <c r="C674" s="25"/>
      <c r="D674" s="87"/>
      <c r="E674" s="25"/>
      <c r="F674" s="25"/>
      <c r="G674" s="26"/>
      <c r="H674" s="2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</row>
    <row r="675" spans="1:34" ht="19.5" customHeight="1">
      <c r="A675" s="25"/>
      <c r="B675" s="24"/>
      <c r="C675" s="25"/>
      <c r="D675" s="25"/>
      <c r="E675" s="25"/>
      <c r="F675" s="25"/>
      <c r="G675" s="26"/>
      <c r="H675" s="2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</row>
    <row r="676" spans="1:34" ht="19.5" customHeight="1">
      <c r="A676" s="25"/>
      <c r="B676" s="24"/>
      <c r="C676" s="25"/>
      <c r="D676" s="87"/>
      <c r="E676" s="25"/>
      <c r="F676" s="25"/>
      <c r="G676" s="26"/>
      <c r="H676" s="2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</row>
    <row r="677" spans="1:34" ht="19.5" customHeight="1">
      <c r="A677" s="25"/>
      <c r="B677" s="24"/>
      <c r="C677" s="25"/>
      <c r="D677" s="25"/>
      <c r="E677" s="25"/>
      <c r="F677" s="25"/>
      <c r="G677" s="26"/>
      <c r="H677" s="2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</row>
    <row r="678" spans="1:34" ht="19.5" customHeight="1">
      <c r="A678" s="25"/>
      <c r="B678" s="24"/>
      <c r="C678" s="25"/>
      <c r="D678" s="25"/>
      <c r="E678" s="25"/>
      <c r="F678" s="25"/>
      <c r="G678" s="26"/>
      <c r="H678" s="2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</row>
    <row r="679" spans="1:34" ht="19.5" customHeight="1">
      <c r="A679" s="25"/>
      <c r="B679" s="24"/>
      <c r="C679" s="25"/>
      <c r="D679" s="25"/>
      <c r="E679" s="25"/>
      <c r="F679" s="25"/>
      <c r="G679" s="26"/>
      <c r="H679" s="2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</row>
    <row r="680" spans="1:34" ht="19.5" customHeight="1">
      <c r="A680" s="25"/>
      <c r="B680" s="24"/>
      <c r="C680" s="25"/>
      <c r="D680" s="25"/>
      <c r="E680" s="25"/>
      <c r="F680" s="25"/>
      <c r="G680" s="91"/>
      <c r="H680" s="2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</row>
    <row r="681" spans="1:34" ht="19.5" customHeight="1">
      <c r="A681" s="25"/>
      <c r="B681" s="24"/>
      <c r="C681" s="25"/>
      <c r="D681" s="25"/>
      <c r="E681" s="25"/>
      <c r="F681" s="25"/>
      <c r="G681" s="26"/>
      <c r="H681" s="2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</row>
    <row r="682" spans="1:34" ht="19.5" customHeight="1">
      <c r="A682" s="25"/>
      <c r="B682" s="24"/>
      <c r="C682" s="25"/>
      <c r="D682" s="87"/>
      <c r="E682" s="25"/>
      <c r="F682" s="25"/>
      <c r="G682" s="26"/>
      <c r="H682" s="2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</row>
    <row r="683" spans="1:34" ht="19.5" customHeight="1">
      <c r="A683" s="25"/>
      <c r="B683" s="24"/>
      <c r="C683" s="25"/>
      <c r="D683" s="25"/>
      <c r="E683" s="25"/>
      <c r="F683" s="25"/>
      <c r="G683" s="26"/>
      <c r="H683" s="2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</row>
    <row r="684" spans="1:34" ht="19.5" customHeight="1">
      <c r="A684" s="25"/>
      <c r="B684" s="24"/>
      <c r="C684" s="25"/>
      <c r="D684" s="87"/>
      <c r="E684" s="25"/>
      <c r="F684" s="25"/>
      <c r="G684" s="26"/>
      <c r="H684" s="2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</row>
    <row r="685" spans="1:34" ht="19.5" customHeight="1">
      <c r="A685" s="25"/>
      <c r="B685" s="24"/>
      <c r="C685" s="25"/>
      <c r="D685" s="25"/>
      <c r="E685" s="25"/>
      <c r="F685" s="25"/>
      <c r="G685" s="26"/>
      <c r="H685" s="2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</row>
    <row r="686" spans="1:34" ht="19.5" customHeight="1">
      <c r="A686" s="25"/>
      <c r="B686" s="24"/>
      <c r="C686" s="25"/>
      <c r="D686" s="25"/>
      <c r="E686" s="25"/>
      <c r="F686" s="25"/>
      <c r="G686" s="92"/>
      <c r="H686" s="2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</row>
    <row r="687" spans="1:34" ht="19.5" customHeight="1">
      <c r="A687" s="25"/>
      <c r="B687" s="24"/>
      <c r="C687" s="25"/>
      <c r="D687" s="25"/>
      <c r="E687" s="25"/>
      <c r="F687" s="25"/>
      <c r="G687" s="92"/>
      <c r="H687" s="2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</row>
    <row r="688" spans="1:34" ht="19.5" customHeight="1">
      <c r="A688" s="25"/>
      <c r="B688" s="24"/>
      <c r="C688" s="25"/>
      <c r="D688" s="25"/>
      <c r="E688" s="25"/>
      <c r="F688" s="25"/>
      <c r="G688" s="26"/>
      <c r="H688" s="2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</row>
    <row r="689" spans="1:34" ht="19.5" customHeight="1">
      <c r="A689" s="25"/>
      <c r="B689" s="24"/>
      <c r="C689" s="25"/>
      <c r="D689" s="25"/>
      <c r="E689" s="25"/>
      <c r="F689" s="25"/>
      <c r="G689" s="26"/>
      <c r="H689" s="2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</row>
    <row r="690" spans="1:34" ht="19.5" customHeight="1">
      <c r="A690" s="25"/>
      <c r="B690" s="24"/>
      <c r="C690" s="25"/>
      <c r="D690" s="87"/>
      <c r="E690" s="25"/>
      <c r="F690" s="25"/>
      <c r="G690" s="26"/>
      <c r="H690" s="2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</row>
    <row r="691" spans="1:34" ht="19.5" customHeight="1">
      <c r="A691" s="25"/>
      <c r="B691" s="24"/>
      <c r="C691" s="25"/>
      <c r="D691" s="25"/>
      <c r="E691" s="25"/>
      <c r="F691" s="25"/>
      <c r="G691" s="26"/>
      <c r="H691" s="2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</row>
    <row r="692" spans="1:34" ht="19.5" customHeight="1">
      <c r="A692" s="25"/>
      <c r="B692" s="24"/>
      <c r="C692" s="25"/>
      <c r="D692" s="87"/>
      <c r="E692" s="25"/>
      <c r="F692" s="25"/>
      <c r="G692" s="26"/>
      <c r="H692" s="2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</row>
    <row r="693" spans="1:34" ht="19.5" customHeight="1">
      <c r="A693" s="25"/>
      <c r="B693" s="24"/>
      <c r="C693" s="25"/>
      <c r="D693" s="25"/>
      <c r="E693" s="25"/>
      <c r="F693" s="25"/>
      <c r="G693" s="26"/>
      <c r="H693" s="2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</row>
    <row r="694" spans="1:34" ht="19.5" customHeight="1">
      <c r="A694" s="25"/>
      <c r="B694" s="24"/>
      <c r="C694" s="25"/>
      <c r="D694" s="87"/>
      <c r="E694" s="25"/>
      <c r="F694" s="25"/>
      <c r="G694" s="26"/>
      <c r="H694" s="2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</row>
    <row r="695" spans="1:34" ht="19.5" customHeight="1">
      <c r="A695" s="25"/>
      <c r="B695" s="24"/>
      <c r="C695" s="25"/>
      <c r="D695" s="25"/>
      <c r="E695" s="25"/>
      <c r="F695" s="25"/>
      <c r="G695" s="26"/>
      <c r="H695" s="2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</row>
    <row r="696" spans="1:34" ht="19.5" customHeight="1">
      <c r="A696" s="25"/>
      <c r="B696" s="24"/>
      <c r="C696" s="25"/>
      <c r="D696" s="25"/>
      <c r="E696" s="25"/>
      <c r="F696" s="25"/>
      <c r="G696" s="26"/>
      <c r="H696" s="2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</row>
    <row r="697" spans="1:34" ht="19.5" customHeight="1">
      <c r="A697" s="25"/>
      <c r="B697" s="24"/>
      <c r="C697" s="25"/>
      <c r="D697" s="25"/>
      <c r="E697" s="25"/>
      <c r="F697" s="25"/>
      <c r="G697" s="26"/>
      <c r="H697" s="2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</row>
    <row r="698" spans="1:34" ht="19.5" customHeight="1">
      <c r="A698" s="25"/>
      <c r="B698" s="24"/>
      <c r="C698" s="25"/>
      <c r="D698" s="87"/>
      <c r="E698" s="25"/>
      <c r="F698" s="25"/>
      <c r="G698" s="26"/>
      <c r="H698" s="2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</row>
    <row r="699" spans="1:34" ht="19.5" customHeight="1">
      <c r="A699" s="25"/>
      <c r="B699" s="24"/>
      <c r="C699" s="25"/>
      <c r="D699" s="25"/>
      <c r="E699" s="25"/>
      <c r="F699" s="25"/>
      <c r="G699" s="26"/>
      <c r="H699" s="2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</row>
    <row r="700" spans="1:34" ht="19.5" customHeight="1">
      <c r="A700" s="25"/>
      <c r="B700" s="24"/>
      <c r="C700" s="25"/>
      <c r="D700" s="87"/>
      <c r="E700" s="25"/>
      <c r="F700" s="25"/>
      <c r="G700" s="26"/>
      <c r="H700" s="2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</row>
    <row r="701" spans="1:34" ht="19.5" customHeight="1">
      <c r="A701" s="25"/>
      <c r="B701" s="24"/>
      <c r="C701" s="25"/>
      <c r="D701" s="25"/>
      <c r="E701" s="25"/>
      <c r="F701" s="25"/>
      <c r="G701" s="26"/>
      <c r="H701" s="2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</row>
    <row r="702" spans="1:34" ht="19.5" customHeight="1">
      <c r="A702" s="25"/>
      <c r="B702" s="24"/>
      <c r="C702" s="25"/>
      <c r="D702" s="25"/>
      <c r="E702" s="25"/>
      <c r="F702" s="25"/>
      <c r="G702" s="26"/>
      <c r="H702" s="2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</row>
    <row r="703" spans="1:34" ht="19.5" customHeight="1">
      <c r="A703" s="25"/>
      <c r="B703" s="24"/>
      <c r="C703" s="25"/>
      <c r="D703" s="25"/>
      <c r="E703" s="25"/>
      <c r="F703" s="25"/>
      <c r="G703" s="26"/>
      <c r="H703" s="2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</row>
    <row r="704" spans="1:34" ht="19.5" customHeight="1">
      <c r="A704" s="25"/>
      <c r="B704" s="24"/>
      <c r="C704" s="25"/>
      <c r="D704" s="25"/>
      <c r="E704" s="25"/>
      <c r="F704" s="25"/>
      <c r="G704" s="26"/>
      <c r="H704" s="2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</row>
    <row r="705" spans="1:34" ht="19.5" customHeight="1">
      <c r="A705" s="25"/>
      <c r="B705" s="24"/>
      <c r="C705" s="25"/>
      <c r="D705" s="25"/>
      <c r="E705" s="25"/>
      <c r="F705" s="25"/>
      <c r="G705" s="26"/>
      <c r="H705" s="2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</row>
    <row r="706" spans="1:34" ht="19.5" customHeight="1">
      <c r="A706" s="25"/>
      <c r="B706" s="24"/>
      <c r="C706" s="25"/>
      <c r="D706" s="87"/>
      <c r="E706" s="25"/>
      <c r="F706" s="25"/>
      <c r="G706" s="26"/>
      <c r="H706" s="2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</row>
    <row r="707" spans="1:34" ht="19.5" customHeight="1">
      <c r="A707" s="25"/>
      <c r="B707" s="24"/>
      <c r="C707" s="25"/>
      <c r="D707" s="25"/>
      <c r="E707" s="25"/>
      <c r="F707" s="25"/>
      <c r="G707" s="26"/>
      <c r="H707" s="2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</row>
    <row r="708" spans="1:34" ht="19.5" customHeight="1">
      <c r="A708" s="25"/>
      <c r="B708" s="24"/>
      <c r="C708" s="25"/>
      <c r="D708" s="87"/>
      <c r="E708" s="25"/>
      <c r="F708" s="25"/>
      <c r="G708" s="26"/>
      <c r="H708" s="2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</row>
    <row r="709" spans="1:34" ht="19.5" customHeight="1">
      <c r="A709" s="25"/>
      <c r="B709" s="24"/>
      <c r="C709" s="25"/>
      <c r="D709" s="25"/>
      <c r="E709" s="25"/>
      <c r="F709" s="25"/>
      <c r="G709" s="26"/>
      <c r="H709" s="2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</row>
    <row r="710" spans="1:34" ht="19.5" customHeight="1">
      <c r="A710" s="25"/>
      <c r="B710" s="24"/>
      <c r="C710" s="25"/>
      <c r="D710" s="25"/>
      <c r="E710" s="25"/>
      <c r="F710" s="25"/>
      <c r="G710" s="26"/>
      <c r="H710" s="2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</row>
    <row r="711" spans="1:34" ht="19.5" customHeight="1">
      <c r="A711" s="25"/>
      <c r="B711" s="24"/>
      <c r="C711" s="25"/>
      <c r="D711" s="25"/>
      <c r="E711" s="25"/>
      <c r="F711" s="25"/>
      <c r="G711" s="26"/>
      <c r="H711" s="2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</row>
    <row r="712" spans="1:34" ht="19.5" customHeight="1">
      <c r="A712" s="25"/>
      <c r="B712" s="24"/>
      <c r="C712" s="25"/>
      <c r="D712" s="25"/>
      <c r="E712" s="25"/>
      <c r="F712" s="25"/>
      <c r="G712" s="26"/>
      <c r="H712" s="2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</row>
    <row r="713" spans="1:34" ht="19.5" customHeight="1">
      <c r="A713" s="25"/>
      <c r="B713" s="24"/>
      <c r="C713" s="25"/>
      <c r="D713" s="25"/>
      <c r="E713" s="25"/>
      <c r="F713" s="25"/>
      <c r="G713" s="26"/>
      <c r="H713" s="2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</row>
    <row r="714" spans="1:34" ht="19.5" customHeight="1">
      <c r="A714" s="25"/>
      <c r="B714" s="24"/>
      <c r="C714" s="25"/>
      <c r="D714" s="25"/>
      <c r="E714" s="25"/>
      <c r="F714" s="25"/>
      <c r="G714" s="26"/>
      <c r="H714" s="2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</row>
    <row r="715" spans="1:34" ht="19.5" customHeight="1">
      <c r="A715" s="25"/>
      <c r="B715" s="24"/>
      <c r="C715" s="25"/>
      <c r="D715" s="87"/>
      <c r="E715" s="25"/>
      <c r="F715" s="25"/>
      <c r="G715" s="26"/>
      <c r="H715" s="2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</row>
    <row r="716" spans="1:34" ht="19.5" customHeight="1">
      <c r="A716" s="25"/>
      <c r="B716" s="24"/>
      <c r="C716" s="25"/>
      <c r="D716" s="25"/>
      <c r="E716" s="25"/>
      <c r="F716" s="25"/>
      <c r="G716" s="26"/>
      <c r="H716" s="2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</row>
    <row r="717" spans="1:34" ht="19.5" customHeight="1">
      <c r="A717" s="25"/>
      <c r="B717" s="24"/>
      <c r="C717" s="25"/>
      <c r="D717" s="87"/>
      <c r="E717" s="25"/>
      <c r="F717" s="25"/>
      <c r="G717" s="26"/>
      <c r="H717" s="2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</row>
    <row r="718" spans="1:34" ht="19.5" customHeight="1">
      <c r="A718" s="25"/>
      <c r="B718" s="24"/>
      <c r="C718" s="25"/>
      <c r="D718" s="25"/>
      <c r="E718" s="25"/>
      <c r="F718" s="25"/>
      <c r="G718" s="26"/>
      <c r="H718" s="2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</row>
    <row r="719" spans="1:34" ht="19.5" customHeight="1">
      <c r="A719" s="25"/>
      <c r="B719" s="24"/>
      <c r="C719" s="25"/>
      <c r="D719" s="87"/>
      <c r="E719" s="25"/>
      <c r="F719" s="25"/>
      <c r="G719" s="26"/>
      <c r="H719" s="2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</row>
    <row r="720" spans="1:34" ht="19.5" customHeight="1">
      <c r="A720" s="25"/>
      <c r="B720" s="24"/>
      <c r="C720" s="25"/>
      <c r="D720" s="25"/>
      <c r="E720" s="25"/>
      <c r="F720" s="25"/>
      <c r="G720" s="26"/>
      <c r="H720" s="2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</row>
    <row r="721" spans="1:34" ht="19.5" customHeight="1">
      <c r="A721" s="25"/>
      <c r="B721" s="24"/>
      <c r="C721" s="25"/>
      <c r="D721" s="25"/>
      <c r="E721" s="25"/>
      <c r="F721" s="25"/>
      <c r="G721" s="26"/>
      <c r="H721" s="2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</row>
    <row r="722" spans="1:34" ht="19.5" customHeight="1">
      <c r="A722" s="25"/>
      <c r="B722" s="24"/>
      <c r="C722" s="25"/>
      <c r="D722" s="25"/>
      <c r="E722" s="25"/>
      <c r="F722" s="25"/>
      <c r="G722" s="26"/>
      <c r="H722" s="2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</row>
    <row r="723" spans="1:34" ht="19.5" customHeight="1">
      <c r="A723" s="25"/>
      <c r="B723" s="24"/>
      <c r="C723" s="25"/>
      <c r="D723" s="25"/>
      <c r="E723" s="25"/>
      <c r="F723" s="25"/>
      <c r="G723" s="26"/>
      <c r="H723" s="2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</row>
    <row r="724" spans="1:34" ht="19.5" customHeight="1">
      <c r="A724" s="25"/>
      <c r="B724" s="24"/>
      <c r="C724" s="25"/>
      <c r="D724" s="87"/>
      <c r="E724" s="25"/>
      <c r="F724" s="25"/>
      <c r="G724" s="26"/>
      <c r="H724" s="2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</row>
    <row r="725" spans="1:34" ht="19.5" customHeight="1">
      <c r="A725" s="25"/>
      <c r="B725" s="24"/>
      <c r="C725" s="25"/>
      <c r="D725" s="25"/>
      <c r="E725" s="25"/>
      <c r="F725" s="25"/>
      <c r="G725" s="26"/>
      <c r="H725" s="2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</row>
    <row r="726" spans="1:34" ht="19.5" customHeight="1">
      <c r="A726" s="25"/>
      <c r="B726" s="24"/>
      <c r="C726" s="25"/>
      <c r="D726" s="25"/>
      <c r="E726" s="25"/>
      <c r="F726" s="25"/>
      <c r="G726" s="26"/>
      <c r="H726" s="2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</row>
    <row r="727" spans="1:34" ht="19.5" customHeight="1">
      <c r="A727" s="25"/>
      <c r="B727" s="24"/>
      <c r="C727" s="25"/>
      <c r="D727" s="25"/>
      <c r="E727" s="25"/>
      <c r="F727" s="25"/>
      <c r="G727" s="26"/>
      <c r="H727" s="2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</row>
    <row r="728" spans="1:34" ht="19.5" customHeight="1">
      <c r="A728" s="25"/>
      <c r="B728" s="24"/>
      <c r="C728" s="25"/>
      <c r="D728" s="25"/>
      <c r="E728" s="25"/>
      <c r="F728" s="25"/>
      <c r="G728" s="26"/>
      <c r="H728" s="2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</row>
    <row r="729" spans="1:34" ht="19.5" customHeight="1">
      <c r="A729" s="25"/>
      <c r="B729" s="24"/>
      <c r="C729" s="25"/>
      <c r="D729" s="25"/>
      <c r="E729" s="25"/>
      <c r="F729" s="25"/>
      <c r="G729" s="26"/>
      <c r="H729" s="2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</row>
    <row r="730" spans="1:34" ht="19.5" customHeight="1">
      <c r="A730" s="25"/>
      <c r="B730" s="24"/>
      <c r="C730" s="25"/>
      <c r="D730" s="25"/>
      <c r="E730" s="25"/>
      <c r="F730" s="25"/>
      <c r="G730" s="26"/>
      <c r="H730" s="2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</row>
    <row r="731" spans="1:34" ht="19.5" customHeight="1">
      <c r="A731" s="25"/>
      <c r="B731" s="24"/>
      <c r="C731" s="25"/>
      <c r="D731" s="87"/>
      <c r="E731" s="25"/>
      <c r="F731" s="25"/>
      <c r="G731" s="26"/>
      <c r="H731" s="2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</row>
    <row r="732" spans="1:34" ht="19.5" customHeight="1">
      <c r="A732" s="25"/>
      <c r="B732" s="24"/>
      <c r="C732" s="25"/>
      <c r="D732" s="25"/>
      <c r="E732" s="25"/>
      <c r="F732" s="25"/>
      <c r="G732" s="26"/>
      <c r="H732" s="2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</row>
    <row r="733" spans="1:34" ht="19.5" customHeight="1">
      <c r="A733" s="25"/>
      <c r="B733" s="24"/>
      <c r="C733" s="25"/>
      <c r="D733" s="25"/>
      <c r="E733" s="25"/>
      <c r="F733" s="25"/>
      <c r="G733" s="26"/>
      <c r="H733" s="2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</row>
    <row r="734" spans="1:34" ht="19.5" customHeight="1">
      <c r="A734" s="25"/>
      <c r="B734" s="24"/>
      <c r="C734" s="25"/>
      <c r="D734" s="25"/>
      <c r="E734" s="25"/>
      <c r="F734" s="25"/>
      <c r="G734" s="26"/>
      <c r="H734" s="2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</row>
    <row r="735" spans="1:34" ht="19.5" customHeight="1">
      <c r="A735" s="25"/>
      <c r="B735" s="24"/>
      <c r="C735" s="25"/>
      <c r="D735" s="25"/>
      <c r="E735" s="25"/>
      <c r="F735" s="25"/>
      <c r="G735" s="26"/>
      <c r="H735" s="2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</row>
    <row r="736" spans="1:34" ht="19.5" customHeight="1">
      <c r="A736" s="25"/>
      <c r="B736" s="24"/>
      <c r="C736" s="25"/>
      <c r="D736" s="25"/>
      <c r="E736" s="25"/>
      <c r="F736" s="25"/>
      <c r="G736" s="26"/>
      <c r="H736" s="2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</row>
    <row r="737" spans="1:34" ht="19.5" customHeight="1">
      <c r="A737" s="25"/>
      <c r="B737" s="24"/>
      <c r="C737" s="25"/>
      <c r="D737" s="25"/>
      <c r="E737" s="25"/>
      <c r="F737" s="25"/>
      <c r="G737" s="26"/>
      <c r="H737" s="2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</row>
    <row r="738" spans="1:34" ht="19.5" customHeight="1">
      <c r="A738" s="25"/>
      <c r="B738" s="24"/>
      <c r="C738" s="25"/>
      <c r="D738" s="25"/>
      <c r="E738" s="25"/>
      <c r="F738" s="25"/>
      <c r="G738" s="26"/>
      <c r="H738" s="2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</row>
    <row r="739" spans="1:34" ht="19.5" customHeight="1">
      <c r="A739" s="25"/>
      <c r="B739" s="24"/>
      <c r="C739" s="25"/>
      <c r="D739" s="25"/>
      <c r="E739" s="25"/>
      <c r="F739" s="25"/>
      <c r="G739" s="91"/>
      <c r="H739" s="2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</row>
    <row r="740" spans="1:34" ht="19.5" customHeight="1">
      <c r="A740" s="25"/>
      <c r="B740" s="24"/>
      <c r="C740" s="25"/>
      <c r="D740" s="25"/>
      <c r="E740" s="25"/>
      <c r="F740" s="25"/>
      <c r="G740" s="91"/>
      <c r="H740" s="2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</row>
    <row r="741" spans="1:34" ht="19.5" customHeight="1">
      <c r="A741" s="25"/>
      <c r="B741" s="24"/>
      <c r="C741" s="25"/>
      <c r="D741" s="25"/>
      <c r="E741" s="25"/>
      <c r="F741" s="25"/>
      <c r="G741" s="26"/>
      <c r="H741" s="2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</row>
    <row r="742" spans="1:34" ht="19.5" customHeight="1">
      <c r="A742" s="25"/>
      <c r="B742" s="24"/>
      <c r="C742" s="25"/>
      <c r="D742" s="25"/>
      <c r="E742" s="25"/>
      <c r="F742" s="25"/>
      <c r="G742" s="26"/>
      <c r="H742" s="2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</row>
    <row r="743" spans="1:34" ht="19.5" customHeight="1">
      <c r="A743" s="25"/>
      <c r="B743" s="24"/>
      <c r="C743" s="25"/>
      <c r="D743" s="25"/>
      <c r="E743" s="25"/>
      <c r="F743" s="25"/>
      <c r="G743" s="26"/>
      <c r="H743" s="2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</row>
    <row r="744" spans="1:34" ht="19.5" customHeight="1">
      <c r="A744" s="25"/>
      <c r="B744" s="24"/>
      <c r="C744" s="25"/>
      <c r="D744" s="87"/>
      <c r="E744" s="25"/>
      <c r="F744" s="25"/>
      <c r="G744" s="26"/>
      <c r="H744" s="2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</row>
    <row r="745" spans="1:34" ht="19.5" customHeight="1">
      <c r="A745" s="25"/>
      <c r="B745" s="24"/>
      <c r="C745" s="25"/>
      <c r="D745" s="25"/>
      <c r="E745" s="25"/>
      <c r="F745" s="25"/>
      <c r="G745" s="26"/>
      <c r="H745" s="2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</row>
    <row r="746" spans="1:34" ht="19.5" customHeight="1">
      <c r="A746" s="25"/>
      <c r="B746" s="24"/>
      <c r="C746" s="25"/>
      <c r="D746" s="25"/>
      <c r="E746" s="25"/>
      <c r="F746" s="25"/>
      <c r="G746" s="26"/>
      <c r="H746" s="2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</row>
    <row r="747" spans="1:34" ht="19.5" customHeight="1">
      <c r="A747" s="25"/>
      <c r="B747" s="24"/>
      <c r="C747" s="25"/>
      <c r="D747" s="25"/>
      <c r="E747" s="25"/>
      <c r="F747" s="25"/>
      <c r="G747" s="26"/>
      <c r="H747" s="2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</row>
    <row r="748" spans="1:34" ht="19.5" customHeight="1">
      <c r="A748" s="25"/>
      <c r="B748" s="24"/>
      <c r="C748" s="25"/>
      <c r="D748" s="87"/>
      <c r="E748" s="25"/>
      <c r="F748" s="25"/>
      <c r="G748" s="26"/>
      <c r="H748" s="2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</row>
    <row r="749" spans="1:34" ht="19.5" customHeight="1">
      <c r="A749" s="25"/>
      <c r="B749" s="24"/>
      <c r="C749" s="25"/>
      <c r="D749" s="25"/>
      <c r="E749" s="25"/>
      <c r="F749" s="25"/>
      <c r="G749" s="26"/>
      <c r="H749" s="2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</row>
    <row r="750" spans="1:34" ht="19.5" customHeight="1">
      <c r="A750" s="25"/>
      <c r="B750" s="24"/>
      <c r="C750" s="25"/>
      <c r="D750" s="87"/>
      <c r="E750" s="25"/>
      <c r="F750" s="25"/>
      <c r="G750" s="26"/>
      <c r="H750" s="2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</row>
    <row r="751" spans="1:34" ht="19.5" customHeight="1">
      <c r="A751" s="25"/>
      <c r="B751" s="24"/>
      <c r="C751" s="25"/>
      <c r="D751" s="25"/>
      <c r="E751" s="25"/>
      <c r="F751" s="25"/>
      <c r="G751" s="26"/>
      <c r="H751" s="2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</row>
    <row r="752" spans="1:34" ht="19.5" customHeight="1">
      <c r="A752" s="25"/>
      <c r="B752" s="24"/>
      <c r="C752" s="25"/>
      <c r="D752" s="25"/>
      <c r="E752" s="25"/>
      <c r="F752" s="25"/>
      <c r="G752" s="26"/>
      <c r="H752" s="2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</row>
    <row r="753" spans="1:34" ht="19.5" customHeight="1">
      <c r="A753" s="25"/>
      <c r="B753" s="24"/>
      <c r="C753" s="25"/>
      <c r="D753" s="25"/>
      <c r="E753" s="25"/>
      <c r="F753" s="25"/>
      <c r="G753" s="26"/>
      <c r="H753" s="2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</row>
    <row r="754" spans="1:34" ht="19.5" customHeight="1">
      <c r="A754" s="25"/>
      <c r="B754" s="24"/>
      <c r="C754" s="25"/>
      <c r="D754" s="87"/>
      <c r="E754" s="25"/>
      <c r="F754" s="25"/>
      <c r="G754" s="26"/>
      <c r="H754" s="2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</row>
    <row r="755" spans="1:34" ht="19.5" customHeight="1">
      <c r="A755" s="25"/>
      <c r="B755" s="24"/>
      <c r="C755" s="25"/>
      <c r="D755" s="25"/>
      <c r="E755" s="25"/>
      <c r="F755" s="25"/>
      <c r="G755" s="26"/>
      <c r="H755" s="2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</row>
    <row r="756" spans="1:34" ht="19.5" customHeight="1">
      <c r="A756" s="25"/>
      <c r="B756" s="24"/>
      <c r="C756" s="25"/>
      <c r="D756" s="25"/>
      <c r="E756" s="25"/>
      <c r="F756" s="25"/>
      <c r="G756" s="26"/>
      <c r="H756" s="2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</row>
    <row r="757" spans="1:34" ht="19.5" customHeight="1">
      <c r="A757" s="25"/>
      <c r="B757" s="24"/>
      <c r="C757" s="25"/>
      <c r="D757" s="25"/>
      <c r="E757" s="25"/>
      <c r="F757" s="25"/>
      <c r="G757" s="26"/>
      <c r="H757" s="2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</row>
    <row r="758" spans="1:34" ht="19.5" customHeight="1">
      <c r="A758" s="25"/>
      <c r="B758" s="24"/>
      <c r="C758" s="25"/>
      <c r="D758" s="25"/>
      <c r="E758" s="25"/>
      <c r="F758" s="25"/>
      <c r="G758" s="26"/>
      <c r="H758" s="2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</row>
    <row r="759" spans="1:34" ht="19.5" customHeight="1">
      <c r="A759" s="25"/>
      <c r="B759" s="24"/>
      <c r="C759" s="25"/>
      <c r="D759" s="25"/>
      <c r="E759" s="25"/>
      <c r="F759" s="25"/>
      <c r="G759" s="26"/>
      <c r="H759" s="2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</row>
    <row r="760" spans="1:34" ht="19.5" customHeight="1">
      <c r="A760" s="25"/>
      <c r="B760" s="24"/>
      <c r="C760" s="25"/>
      <c r="D760" s="25"/>
      <c r="E760" s="25"/>
      <c r="F760" s="25"/>
      <c r="G760" s="26"/>
      <c r="H760" s="2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</row>
    <row r="761" spans="1:34" ht="19.5" customHeight="1">
      <c r="A761" s="25"/>
      <c r="B761" s="24"/>
      <c r="C761" s="25"/>
      <c r="D761" s="87"/>
      <c r="E761" s="25"/>
      <c r="F761" s="25"/>
      <c r="G761" s="26"/>
      <c r="H761" s="2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</row>
    <row r="762" spans="1:34" ht="19.5" customHeight="1">
      <c r="A762" s="25"/>
      <c r="B762" s="24"/>
      <c r="C762" s="25"/>
      <c r="D762" s="25"/>
      <c r="E762" s="25"/>
      <c r="F762" s="25"/>
      <c r="G762" s="26"/>
      <c r="H762" s="2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</row>
    <row r="763" spans="1:34" ht="19.5" customHeight="1">
      <c r="A763" s="25"/>
      <c r="B763" s="24"/>
      <c r="C763" s="25"/>
      <c r="D763" s="25"/>
      <c r="E763" s="25"/>
      <c r="F763" s="25"/>
      <c r="G763" s="26"/>
      <c r="H763" s="2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</row>
    <row r="764" spans="1:34" ht="19.5" customHeight="1">
      <c r="A764" s="25"/>
      <c r="B764" s="24"/>
      <c r="C764" s="25"/>
      <c r="D764" s="25"/>
      <c r="E764" s="25"/>
      <c r="F764" s="25"/>
      <c r="G764" s="26"/>
      <c r="H764" s="2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</row>
    <row r="765" spans="1:34" ht="19.5" customHeight="1">
      <c r="A765" s="25"/>
      <c r="B765" s="24"/>
      <c r="C765" s="25"/>
      <c r="D765" s="25"/>
      <c r="E765" s="25"/>
      <c r="F765" s="25"/>
      <c r="G765" s="91"/>
      <c r="H765" s="2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</row>
    <row r="766" spans="1:34" ht="19.5" customHeight="1">
      <c r="A766" s="25"/>
      <c r="B766" s="24"/>
      <c r="C766" s="25"/>
      <c r="D766" s="25"/>
      <c r="E766" s="25"/>
      <c r="F766" s="25"/>
      <c r="G766" s="26"/>
      <c r="H766" s="2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</row>
    <row r="767" spans="1:34" ht="19.5" customHeight="1">
      <c r="A767" s="25"/>
      <c r="B767" s="24"/>
      <c r="C767" s="25"/>
      <c r="D767" s="87"/>
      <c r="E767" s="25"/>
      <c r="F767" s="25"/>
      <c r="G767" s="26"/>
      <c r="H767" s="2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</row>
    <row r="768" spans="1:34" ht="19.5" customHeight="1">
      <c r="A768" s="25"/>
      <c r="B768" s="24"/>
      <c r="C768" s="25"/>
      <c r="D768" s="25"/>
      <c r="E768" s="25"/>
      <c r="F768" s="25"/>
      <c r="G768" s="26"/>
      <c r="H768" s="2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</row>
    <row r="769" spans="1:34" ht="19.5" customHeight="1">
      <c r="A769" s="25"/>
      <c r="B769" s="24"/>
      <c r="C769" s="25"/>
      <c r="D769" s="25"/>
      <c r="E769" s="25"/>
      <c r="F769" s="25"/>
      <c r="G769" s="26"/>
      <c r="H769" s="2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</row>
    <row r="770" spans="1:34" ht="19.5" customHeight="1">
      <c r="A770" s="25"/>
      <c r="B770" s="24"/>
      <c r="C770" s="25"/>
      <c r="D770" s="25"/>
      <c r="E770" s="25"/>
      <c r="F770" s="25"/>
      <c r="G770" s="26"/>
      <c r="H770" s="2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</row>
    <row r="771" spans="1:34" ht="19.5" customHeight="1">
      <c r="A771" s="25"/>
      <c r="B771" s="24"/>
      <c r="C771" s="25"/>
      <c r="D771" s="87"/>
      <c r="E771" s="25"/>
      <c r="F771" s="25"/>
      <c r="G771" s="26"/>
      <c r="H771" s="2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</row>
    <row r="772" spans="1:34" ht="19.5" customHeight="1">
      <c r="A772" s="25"/>
      <c r="B772" s="24"/>
      <c r="C772" s="25"/>
      <c r="D772" s="25"/>
      <c r="E772" s="25"/>
      <c r="F772" s="25"/>
      <c r="G772" s="26"/>
      <c r="H772" s="2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</row>
    <row r="773" spans="1:34" ht="19.5" customHeight="1">
      <c r="A773" s="25"/>
      <c r="B773" s="24"/>
      <c r="C773" s="25"/>
      <c r="D773" s="25"/>
      <c r="E773" s="25"/>
      <c r="F773" s="25"/>
      <c r="G773" s="91"/>
      <c r="H773" s="2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</row>
    <row r="774" spans="1:34" ht="19.5" customHeight="1">
      <c r="A774" s="25"/>
      <c r="B774" s="24"/>
      <c r="C774" s="25"/>
      <c r="D774" s="25"/>
      <c r="E774" s="25"/>
      <c r="F774" s="25"/>
      <c r="G774" s="26"/>
      <c r="H774" s="2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</row>
    <row r="775" spans="1:34" ht="19.5" customHeight="1">
      <c r="A775" s="25"/>
      <c r="B775" s="24"/>
      <c r="C775" s="25"/>
      <c r="D775" s="25"/>
      <c r="E775" s="25"/>
      <c r="F775" s="25"/>
      <c r="G775" s="26"/>
      <c r="H775" s="2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</row>
    <row r="776" spans="1:34" ht="19.5" customHeight="1">
      <c r="A776" s="25"/>
      <c r="B776" s="24"/>
      <c r="C776" s="25"/>
      <c r="D776" s="25"/>
      <c r="E776" s="25"/>
      <c r="F776" s="25"/>
      <c r="G776" s="26"/>
      <c r="H776" s="2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</row>
    <row r="777" spans="1:34" ht="19.5" customHeight="1">
      <c r="A777" s="25"/>
      <c r="B777" s="24"/>
      <c r="C777" s="25"/>
      <c r="D777" s="87"/>
      <c r="E777" s="25"/>
      <c r="F777" s="25"/>
      <c r="G777" s="26"/>
      <c r="H777" s="2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</row>
    <row r="778" spans="1:34" ht="19.5" customHeight="1">
      <c r="A778" s="25"/>
      <c r="B778" s="24"/>
      <c r="C778" s="25"/>
      <c r="D778" s="25"/>
      <c r="E778" s="25"/>
      <c r="F778" s="25"/>
      <c r="G778" s="26"/>
      <c r="H778" s="2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</row>
    <row r="779" spans="1:34" ht="19.5" customHeight="1">
      <c r="A779" s="25"/>
      <c r="B779" s="24"/>
      <c r="C779" s="25"/>
      <c r="D779" s="87"/>
      <c r="E779" s="25"/>
      <c r="F779" s="25"/>
      <c r="G779" s="26"/>
      <c r="H779" s="2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</row>
    <row r="780" spans="1:34" ht="19.5" customHeight="1">
      <c r="A780" s="25"/>
      <c r="B780" s="24"/>
      <c r="C780" s="25"/>
      <c r="D780" s="25"/>
      <c r="E780" s="25"/>
      <c r="F780" s="25"/>
      <c r="G780" s="26"/>
      <c r="H780" s="2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</row>
    <row r="781" spans="1:34" ht="19.5" customHeight="1">
      <c r="A781" s="25"/>
      <c r="B781" s="24"/>
      <c r="C781" s="25"/>
      <c r="D781" s="25"/>
      <c r="E781" s="25"/>
      <c r="F781" s="25"/>
      <c r="G781" s="26"/>
      <c r="H781" s="2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</row>
    <row r="782" spans="1:34" ht="19.5" customHeight="1">
      <c r="A782" s="25"/>
      <c r="B782" s="24"/>
      <c r="C782" s="25"/>
      <c r="D782" s="25"/>
      <c r="E782" s="25"/>
      <c r="F782" s="25"/>
      <c r="G782" s="91"/>
      <c r="H782" s="2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</row>
    <row r="783" spans="1:34" ht="19.5" customHeight="1">
      <c r="A783" s="25"/>
      <c r="B783" s="24"/>
      <c r="C783" s="25"/>
      <c r="D783" s="25"/>
      <c r="E783" s="25"/>
      <c r="F783" s="25"/>
      <c r="G783" s="26"/>
      <c r="H783" s="2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</row>
    <row r="784" spans="1:34" ht="19.5" customHeight="1">
      <c r="A784" s="25"/>
      <c r="B784" s="24"/>
      <c r="C784" s="25"/>
      <c r="D784" s="87"/>
      <c r="E784" s="25"/>
      <c r="F784" s="25"/>
      <c r="G784" s="26"/>
      <c r="H784" s="2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</row>
    <row r="785" spans="1:34" ht="19.5" customHeight="1">
      <c r="A785" s="25"/>
      <c r="B785" s="24"/>
      <c r="C785" s="25"/>
      <c r="D785" s="25"/>
      <c r="E785" s="25"/>
      <c r="F785" s="25"/>
      <c r="G785" s="26"/>
      <c r="H785" s="2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</row>
    <row r="786" spans="1:34" ht="19.5" customHeight="1">
      <c r="A786" s="25"/>
      <c r="B786" s="24"/>
      <c r="C786" s="25"/>
      <c r="D786" s="87"/>
      <c r="E786" s="25"/>
      <c r="F786" s="25"/>
      <c r="G786" s="26"/>
      <c r="H786" s="2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</row>
    <row r="787" spans="1:34" ht="19.5" customHeight="1">
      <c r="A787" s="25"/>
      <c r="B787" s="24"/>
      <c r="C787" s="25"/>
      <c r="D787" s="25"/>
      <c r="E787" s="25"/>
      <c r="F787" s="25"/>
      <c r="G787" s="26"/>
      <c r="H787" s="2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</row>
    <row r="788" spans="1:34" ht="19.5" customHeight="1">
      <c r="A788" s="25"/>
      <c r="B788" s="24"/>
      <c r="C788" s="25"/>
      <c r="D788" s="25"/>
      <c r="E788" s="25"/>
      <c r="F788" s="25"/>
      <c r="G788" s="26"/>
      <c r="H788" s="2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</row>
    <row r="789" spans="1:34" ht="19.5" customHeight="1">
      <c r="A789" s="25"/>
      <c r="B789" s="24"/>
      <c r="C789" s="25"/>
      <c r="D789" s="25"/>
      <c r="E789" s="25"/>
      <c r="F789" s="25"/>
      <c r="G789" s="26"/>
      <c r="H789" s="2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</row>
    <row r="790" spans="1:34" ht="19.5" customHeight="1">
      <c r="A790" s="25"/>
      <c r="B790" s="24"/>
      <c r="C790" s="25"/>
      <c r="D790" s="25"/>
      <c r="E790" s="25"/>
      <c r="F790" s="25"/>
      <c r="G790" s="26"/>
      <c r="H790" s="2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</row>
    <row r="791" spans="1:34" ht="19.5" customHeight="1">
      <c r="A791" s="25"/>
      <c r="B791" s="24"/>
      <c r="C791" s="25"/>
      <c r="D791" s="25"/>
      <c r="E791" s="25"/>
      <c r="F791" s="25"/>
      <c r="G791" s="26"/>
      <c r="H791" s="2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</row>
    <row r="792" spans="1:34" ht="19.5" customHeight="1">
      <c r="A792" s="25"/>
      <c r="B792" s="24"/>
      <c r="C792" s="25"/>
      <c r="D792" s="87"/>
      <c r="E792" s="25"/>
      <c r="F792" s="25"/>
      <c r="G792" s="26"/>
      <c r="H792" s="2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</row>
    <row r="793" spans="1:34" ht="19.5" customHeight="1">
      <c r="A793" s="25"/>
      <c r="B793" s="24"/>
      <c r="C793" s="25"/>
      <c r="D793" s="25"/>
      <c r="E793" s="25"/>
      <c r="F793" s="25"/>
      <c r="G793" s="26"/>
      <c r="H793" s="2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</row>
    <row r="794" spans="1:34" ht="19.5" customHeight="1">
      <c r="A794" s="25"/>
      <c r="B794" s="24"/>
      <c r="C794" s="25"/>
      <c r="D794" s="25"/>
      <c r="E794" s="25"/>
      <c r="F794" s="25"/>
      <c r="G794" s="26"/>
      <c r="H794" s="2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</row>
    <row r="795" spans="1:34" ht="19.5" customHeight="1">
      <c r="A795" s="25"/>
      <c r="B795" s="24"/>
      <c r="C795" s="25"/>
      <c r="D795" s="25"/>
      <c r="E795" s="25"/>
      <c r="F795" s="95"/>
      <c r="G795" s="26"/>
      <c r="H795" s="2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</row>
    <row r="796" spans="1:34" ht="19.5" customHeight="1">
      <c r="A796" s="25"/>
      <c r="B796" s="24"/>
      <c r="C796" s="25"/>
      <c r="D796" s="25"/>
      <c r="E796" s="25"/>
      <c r="F796" s="25"/>
      <c r="G796" s="26"/>
      <c r="H796" s="25"/>
      <c r="I796" s="5"/>
      <c r="J796" s="5"/>
      <c r="K796" s="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</row>
    <row r="797" spans="1:34" ht="19.5" customHeight="1">
      <c r="A797" s="25"/>
      <c r="B797" s="24"/>
      <c r="C797" s="25"/>
      <c r="D797" s="25"/>
      <c r="E797" s="25"/>
      <c r="F797" s="25"/>
      <c r="G797" s="26"/>
      <c r="H797" s="2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</row>
    <row r="798" spans="1:34" ht="19.5" customHeight="1">
      <c r="A798" s="25"/>
      <c r="B798" s="24"/>
      <c r="C798" s="25"/>
      <c r="D798" s="87"/>
      <c r="E798" s="25"/>
      <c r="F798" s="25"/>
      <c r="G798" s="26"/>
      <c r="H798" s="2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</row>
    <row r="799" spans="1:34" ht="19.5" customHeight="1">
      <c r="A799" s="25"/>
      <c r="B799" s="24"/>
      <c r="C799" s="25"/>
      <c r="D799" s="25"/>
      <c r="E799" s="25"/>
      <c r="F799" s="25"/>
      <c r="G799" s="26"/>
      <c r="H799" s="2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</row>
    <row r="800" spans="1:34" ht="19.5" customHeight="1">
      <c r="A800" s="25"/>
      <c r="B800" s="24"/>
      <c r="C800" s="25"/>
      <c r="D800" s="87"/>
      <c r="E800" s="25"/>
      <c r="F800" s="25"/>
      <c r="G800" s="26"/>
      <c r="H800" s="2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</row>
    <row r="801" spans="1:34" ht="19.5" customHeight="1">
      <c r="A801" s="25"/>
      <c r="B801" s="24"/>
      <c r="C801" s="25"/>
      <c r="D801" s="25"/>
      <c r="E801" s="25"/>
      <c r="F801" s="25"/>
      <c r="G801" s="26"/>
      <c r="H801" s="2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</row>
    <row r="802" spans="1:34" ht="19.5" customHeight="1">
      <c r="A802" s="25"/>
      <c r="B802" s="24"/>
      <c r="C802" s="25"/>
      <c r="D802" s="25"/>
      <c r="E802" s="25"/>
      <c r="F802" s="25"/>
      <c r="G802" s="26"/>
      <c r="H802" s="2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</row>
    <row r="803" spans="1:34" ht="19.5" customHeight="1">
      <c r="A803" s="25"/>
      <c r="B803" s="24"/>
      <c r="C803" s="25"/>
      <c r="D803" s="25"/>
      <c r="E803" s="25"/>
      <c r="F803" s="25"/>
      <c r="G803" s="26"/>
      <c r="H803" s="2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</row>
    <row r="804" spans="1:34" ht="19.5" customHeight="1">
      <c r="A804" s="25"/>
      <c r="B804" s="24"/>
      <c r="C804" s="25"/>
      <c r="D804" s="25"/>
      <c r="E804" s="25"/>
      <c r="F804" s="25"/>
      <c r="G804" s="26"/>
      <c r="H804" s="2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</row>
    <row r="805" spans="1:34" ht="19.5" customHeight="1">
      <c r="A805" s="25"/>
      <c r="B805" s="24"/>
      <c r="C805" s="25"/>
      <c r="D805" s="87"/>
      <c r="E805" s="25"/>
      <c r="F805" s="25"/>
      <c r="G805" s="26"/>
      <c r="H805" s="2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</row>
    <row r="806" spans="1:34" ht="19.5" customHeight="1">
      <c r="A806" s="25"/>
      <c r="B806" s="24"/>
      <c r="C806" s="25"/>
      <c r="D806" s="25"/>
      <c r="E806" s="25"/>
      <c r="F806" s="25"/>
      <c r="G806" s="26"/>
      <c r="H806" s="2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</row>
    <row r="807" spans="1:34" ht="19.5" customHeight="1">
      <c r="A807" s="25"/>
      <c r="B807" s="24"/>
      <c r="C807" s="25"/>
      <c r="D807" s="87"/>
      <c r="E807" s="25"/>
      <c r="F807" s="25"/>
      <c r="G807" s="26"/>
      <c r="H807" s="2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</row>
    <row r="808" spans="1:34" ht="19.5" customHeight="1">
      <c r="A808" s="25"/>
      <c r="B808" s="24"/>
      <c r="C808" s="25"/>
      <c r="D808" s="25"/>
      <c r="E808" s="25"/>
      <c r="F808" s="25"/>
      <c r="G808" s="26"/>
      <c r="H808" s="2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</row>
    <row r="809" spans="1:34" ht="19.5" customHeight="1">
      <c r="A809" s="25"/>
      <c r="B809" s="24"/>
      <c r="C809" s="25"/>
      <c r="D809" s="87"/>
      <c r="E809" s="25"/>
      <c r="F809" s="25"/>
      <c r="G809" s="26"/>
      <c r="H809" s="2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</row>
    <row r="810" spans="1:34" ht="19.5" customHeight="1">
      <c r="A810" s="25"/>
      <c r="B810" s="24"/>
      <c r="C810" s="25"/>
      <c r="D810" s="25"/>
      <c r="E810" s="25"/>
      <c r="F810" s="25"/>
      <c r="G810" s="26"/>
      <c r="H810" s="2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</row>
    <row r="811" spans="1:34" ht="19.5" customHeight="1">
      <c r="A811" s="25"/>
      <c r="B811" s="24"/>
      <c r="C811" s="25"/>
      <c r="D811" s="25"/>
      <c r="E811" s="25"/>
      <c r="F811" s="25"/>
      <c r="G811" s="26"/>
      <c r="H811" s="2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</row>
    <row r="812" spans="1:34" ht="19.5" customHeight="1">
      <c r="A812" s="25"/>
      <c r="B812" s="24"/>
      <c r="C812" s="25"/>
      <c r="D812" s="25"/>
      <c r="E812" s="25"/>
      <c r="F812" s="25"/>
      <c r="G812" s="26"/>
      <c r="H812" s="2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</row>
    <row r="813" spans="1:34" ht="19.5" customHeight="1">
      <c r="A813" s="25"/>
      <c r="B813" s="24"/>
      <c r="C813" s="25"/>
      <c r="D813" s="25"/>
      <c r="E813" s="25"/>
      <c r="F813" s="25"/>
      <c r="G813" s="26"/>
      <c r="H813" s="2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</row>
    <row r="814" spans="1:34" ht="19.5" customHeight="1">
      <c r="A814" s="25"/>
      <c r="B814" s="24"/>
      <c r="C814" s="25"/>
      <c r="D814" s="25"/>
      <c r="E814" s="25"/>
      <c r="F814" s="25"/>
      <c r="G814" s="26"/>
      <c r="H814" s="2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</row>
    <row r="815" spans="1:34" ht="19.5" customHeight="1">
      <c r="A815" s="25"/>
      <c r="B815" s="24"/>
      <c r="C815" s="25"/>
      <c r="D815" s="25"/>
      <c r="E815" s="25"/>
      <c r="F815" s="25"/>
      <c r="G815" s="26"/>
      <c r="H815" s="2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</row>
    <row r="816" spans="1:34" ht="19.5" customHeight="1">
      <c r="A816" s="25"/>
      <c r="B816" s="24"/>
      <c r="C816" s="25"/>
      <c r="D816" s="25"/>
      <c r="E816" s="25"/>
      <c r="F816" s="25"/>
      <c r="G816" s="26"/>
      <c r="H816" s="2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</row>
    <row r="817" spans="1:34" ht="19.5" customHeight="1">
      <c r="A817" s="25"/>
      <c r="B817" s="24"/>
      <c r="C817" s="25"/>
      <c r="D817" s="25"/>
      <c r="E817" s="25"/>
      <c r="F817" s="25"/>
      <c r="G817" s="26"/>
      <c r="H817" s="2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</row>
    <row r="818" spans="1:34" ht="19.5" customHeight="1">
      <c r="A818" s="25"/>
      <c r="B818" s="24"/>
      <c r="C818" s="25"/>
      <c r="D818" s="25"/>
      <c r="E818" s="25"/>
      <c r="F818" s="25"/>
      <c r="G818" s="26"/>
      <c r="H818" s="2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</row>
    <row r="819" spans="1:34" ht="19.5" customHeight="1">
      <c r="A819" s="25"/>
      <c r="B819" s="24"/>
      <c r="C819" s="25"/>
      <c r="D819" s="25"/>
      <c r="E819" s="25"/>
      <c r="F819" s="25"/>
      <c r="G819" s="26"/>
      <c r="H819" s="2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</row>
    <row r="820" spans="1:34" ht="19.5" customHeight="1">
      <c r="A820" s="25"/>
      <c r="B820" s="24"/>
      <c r="C820" s="25"/>
      <c r="D820" s="25"/>
      <c r="E820" s="25"/>
      <c r="F820" s="25"/>
      <c r="G820" s="26"/>
      <c r="H820" s="2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</row>
    <row r="821" spans="1:34" ht="19.5" customHeight="1">
      <c r="A821" s="25"/>
      <c r="B821" s="24"/>
      <c r="C821" s="25"/>
      <c r="D821" s="25"/>
      <c r="E821" s="25"/>
      <c r="F821" s="25"/>
      <c r="G821" s="26"/>
      <c r="H821" s="2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</row>
    <row r="822" spans="1:34" ht="19.5" customHeight="1">
      <c r="A822" s="25"/>
      <c r="B822" s="24"/>
      <c r="C822" s="25"/>
      <c r="D822" s="25"/>
      <c r="E822" s="25"/>
      <c r="F822" s="25"/>
      <c r="G822" s="26"/>
      <c r="H822" s="2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</row>
    <row r="823" spans="1:34" ht="19.5" customHeight="1">
      <c r="A823" s="25"/>
      <c r="B823" s="24"/>
      <c r="C823" s="96"/>
      <c r="D823" s="25"/>
      <c r="E823" s="25"/>
      <c r="F823" s="25"/>
      <c r="G823" s="91"/>
      <c r="H823" s="2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</row>
    <row r="824" spans="1:34" ht="19.5" customHeight="1">
      <c r="A824" s="25"/>
      <c r="B824" s="24"/>
      <c r="C824" s="25"/>
      <c r="D824" s="25"/>
      <c r="E824" s="25"/>
      <c r="F824" s="25"/>
      <c r="G824" s="26"/>
      <c r="H824" s="2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</row>
    <row r="825" spans="1:34" ht="19.5" customHeight="1">
      <c r="A825" s="25"/>
      <c r="B825" s="24"/>
      <c r="C825" s="25"/>
      <c r="D825" s="25"/>
      <c r="E825" s="25"/>
      <c r="F825" s="25"/>
      <c r="G825" s="26"/>
      <c r="H825" s="2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</row>
    <row r="826" spans="1:34" ht="19.5" customHeight="1">
      <c r="A826" s="25"/>
      <c r="B826" s="24"/>
      <c r="C826" s="25"/>
      <c r="D826" s="25"/>
      <c r="E826" s="25"/>
      <c r="F826" s="25"/>
      <c r="G826" s="26"/>
      <c r="H826" s="2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</row>
    <row r="827" spans="1:34" ht="19.5" customHeight="1">
      <c r="A827" s="25"/>
      <c r="B827" s="24"/>
      <c r="C827" s="25"/>
      <c r="D827" s="25"/>
      <c r="E827" s="25"/>
      <c r="F827" s="25"/>
      <c r="G827" s="26"/>
      <c r="H827" s="2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</row>
    <row r="828" spans="1:34" ht="19.5" customHeight="1">
      <c r="A828" s="25"/>
      <c r="B828" s="24"/>
      <c r="C828" s="25"/>
      <c r="D828" s="25"/>
      <c r="E828" s="25"/>
      <c r="F828" s="25"/>
      <c r="G828" s="91"/>
      <c r="H828" s="2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</row>
    <row r="829" spans="1:34" ht="19.5" customHeight="1">
      <c r="A829" s="25"/>
      <c r="B829" s="24"/>
      <c r="C829" s="25"/>
      <c r="D829" s="25"/>
      <c r="E829" s="25"/>
      <c r="F829" s="25"/>
      <c r="G829" s="26"/>
      <c r="H829" s="2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</row>
    <row r="830" spans="1:34" ht="19.5" customHeight="1">
      <c r="A830" s="25"/>
      <c r="B830" s="24"/>
      <c r="C830" s="25"/>
      <c r="D830" s="25"/>
      <c r="E830" s="25"/>
      <c r="F830" s="25"/>
      <c r="G830" s="26"/>
      <c r="H830" s="2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</row>
    <row r="831" spans="1:34" ht="19.5" customHeight="1">
      <c r="A831" s="25"/>
      <c r="B831" s="24"/>
      <c r="C831" s="25"/>
      <c r="D831" s="87"/>
      <c r="E831" s="25"/>
      <c r="F831" s="25"/>
      <c r="G831" s="26"/>
      <c r="H831" s="2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</row>
    <row r="832" spans="1:34" ht="19.5" customHeight="1">
      <c r="A832" s="25"/>
      <c r="B832" s="24"/>
      <c r="C832" s="25"/>
      <c r="D832" s="25"/>
      <c r="E832" s="25"/>
      <c r="F832" s="25"/>
      <c r="G832" s="26"/>
      <c r="H832" s="2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</row>
    <row r="833" spans="1:34" ht="19.5" customHeight="1">
      <c r="A833" s="25"/>
      <c r="B833" s="24"/>
      <c r="C833" s="25"/>
      <c r="D833" s="87"/>
      <c r="E833" s="25"/>
      <c r="F833" s="25"/>
      <c r="G833" s="26"/>
      <c r="H833" s="2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</row>
    <row r="834" spans="1:34" ht="19.5" customHeight="1">
      <c r="A834" s="25"/>
      <c r="B834" s="24"/>
      <c r="C834" s="25"/>
      <c r="D834" s="25"/>
      <c r="E834" s="25"/>
      <c r="F834" s="25"/>
      <c r="G834" s="26"/>
      <c r="H834" s="2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</row>
    <row r="835" spans="1:34" ht="19.5" customHeight="1">
      <c r="A835" s="25"/>
      <c r="B835" s="24"/>
      <c r="C835" s="25"/>
      <c r="D835" s="87"/>
      <c r="E835" s="25"/>
      <c r="F835" s="25"/>
      <c r="G835" s="26"/>
      <c r="H835" s="2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</row>
    <row r="836" spans="1:34" ht="19.5" customHeight="1">
      <c r="A836" s="25"/>
      <c r="B836" s="24"/>
      <c r="C836" s="25"/>
      <c r="D836" s="25"/>
      <c r="E836" s="25"/>
      <c r="F836" s="25"/>
      <c r="G836" s="26"/>
      <c r="H836" s="2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</row>
    <row r="837" spans="1:34" ht="19.5" customHeight="1">
      <c r="A837" s="25"/>
      <c r="B837" s="24"/>
      <c r="C837" s="25"/>
      <c r="D837" s="25"/>
      <c r="E837" s="25"/>
      <c r="F837" s="25"/>
      <c r="G837" s="26"/>
      <c r="H837" s="2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</row>
    <row r="838" spans="1:34" ht="19.5" customHeight="1">
      <c r="A838" s="25"/>
      <c r="B838" s="24"/>
      <c r="C838" s="25"/>
      <c r="D838" s="25"/>
      <c r="E838" s="25"/>
      <c r="F838" s="25"/>
      <c r="G838" s="26"/>
      <c r="H838" s="2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</row>
    <row r="839" spans="1:34" ht="19.5" customHeight="1">
      <c r="A839" s="25"/>
      <c r="B839" s="24"/>
      <c r="C839" s="25"/>
      <c r="D839" s="25"/>
      <c r="E839" s="25"/>
      <c r="F839" s="25"/>
      <c r="G839" s="26"/>
      <c r="H839" s="2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</row>
    <row r="840" spans="1:34" ht="19.5" customHeight="1">
      <c r="A840" s="25"/>
      <c r="B840" s="24"/>
      <c r="C840" s="25"/>
      <c r="D840" s="25"/>
      <c r="E840" s="25"/>
      <c r="F840" s="25"/>
      <c r="G840" s="26"/>
      <c r="H840" s="2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</row>
    <row r="841" spans="1:34" ht="19.5" customHeight="1">
      <c r="A841" s="25"/>
      <c r="B841" s="24"/>
      <c r="C841" s="25"/>
      <c r="D841" s="25"/>
      <c r="E841" s="25"/>
      <c r="F841" s="25"/>
      <c r="G841" s="26"/>
      <c r="H841" s="2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</row>
    <row r="842" spans="1:34" ht="19.5" customHeight="1">
      <c r="A842" s="25"/>
      <c r="B842" s="24"/>
      <c r="C842" s="25"/>
      <c r="D842" s="87"/>
      <c r="E842" s="25"/>
      <c r="F842" s="25"/>
      <c r="G842" s="26"/>
      <c r="H842" s="2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</row>
    <row r="843" spans="1:34" ht="19.5" customHeight="1">
      <c r="A843" s="25"/>
      <c r="B843" s="24"/>
      <c r="C843" s="25"/>
      <c r="D843" s="25"/>
      <c r="E843" s="25"/>
      <c r="F843" s="25"/>
      <c r="G843" s="26"/>
      <c r="H843" s="2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</row>
    <row r="844" spans="1:34" ht="19.5" customHeight="1">
      <c r="A844" s="25"/>
      <c r="B844" s="24"/>
      <c r="C844" s="25"/>
      <c r="D844" s="25"/>
      <c r="E844" s="25"/>
      <c r="F844" s="25"/>
      <c r="G844" s="91"/>
      <c r="H844" s="2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</row>
    <row r="845" spans="1:34" ht="19.5" customHeight="1">
      <c r="A845" s="25"/>
      <c r="B845" s="24"/>
      <c r="C845" s="25"/>
      <c r="D845" s="25"/>
      <c r="E845" s="25"/>
      <c r="F845" s="25"/>
      <c r="G845" s="26"/>
      <c r="H845" s="2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</row>
    <row r="846" spans="1:34" ht="19.5" customHeight="1">
      <c r="A846" s="25"/>
      <c r="B846" s="24"/>
      <c r="C846" s="25"/>
      <c r="D846" s="25"/>
      <c r="E846" s="25"/>
      <c r="F846" s="25"/>
      <c r="G846" s="26"/>
      <c r="H846" s="2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</row>
    <row r="847" spans="1:34" ht="19.5" customHeight="1">
      <c r="A847" s="25"/>
      <c r="B847" s="24"/>
      <c r="C847" s="25"/>
      <c r="D847" s="25"/>
      <c r="E847" s="25"/>
      <c r="F847" s="25"/>
      <c r="G847" s="26"/>
      <c r="H847" s="2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</row>
    <row r="848" spans="1:34" ht="19.5" customHeight="1">
      <c r="A848" s="25"/>
      <c r="B848" s="24"/>
      <c r="C848" s="25"/>
      <c r="D848" s="25"/>
      <c r="E848" s="25"/>
      <c r="F848" s="25"/>
      <c r="G848" s="26"/>
      <c r="H848" s="2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</row>
    <row r="849" spans="1:34" ht="19.5" customHeight="1">
      <c r="A849" s="25"/>
      <c r="B849" s="24"/>
      <c r="C849" s="25"/>
      <c r="D849" s="25"/>
      <c r="E849" s="25"/>
      <c r="F849" s="25"/>
      <c r="G849" s="26"/>
      <c r="H849" s="2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</row>
    <row r="850" spans="1:34" ht="19.5" customHeight="1">
      <c r="A850" s="25"/>
      <c r="B850" s="24"/>
      <c r="C850" s="25"/>
      <c r="D850" s="25"/>
      <c r="E850" s="25"/>
      <c r="F850" s="25"/>
      <c r="G850" s="26"/>
      <c r="H850" s="2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</row>
    <row r="851" spans="1:34" ht="19.5" customHeight="1">
      <c r="A851" s="25"/>
      <c r="B851" s="24"/>
      <c r="C851" s="25"/>
      <c r="D851" s="25"/>
      <c r="E851" s="25"/>
      <c r="F851" s="25"/>
      <c r="G851" s="26"/>
      <c r="H851" s="2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</row>
    <row r="852" spans="1:34" ht="19.5" customHeight="1">
      <c r="A852" s="25"/>
      <c r="B852" s="24"/>
      <c r="C852" s="25"/>
      <c r="D852" s="25"/>
      <c r="E852" s="25"/>
      <c r="F852" s="25"/>
      <c r="G852" s="26"/>
      <c r="H852" s="2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</row>
    <row r="853" spans="1:34" ht="19.5" customHeight="1">
      <c r="A853" s="25"/>
      <c r="B853" s="24"/>
      <c r="C853" s="25"/>
      <c r="D853" s="25"/>
      <c r="E853" s="25"/>
      <c r="F853" s="25"/>
      <c r="G853" s="26"/>
      <c r="H853" s="2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</row>
    <row r="854" spans="1:34" ht="19.5" customHeight="1">
      <c r="A854" s="25"/>
      <c r="B854" s="24"/>
      <c r="C854" s="25"/>
      <c r="D854" s="25"/>
      <c r="E854" s="25"/>
      <c r="F854" s="25"/>
      <c r="G854" s="91"/>
      <c r="H854" s="2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</row>
    <row r="855" spans="1:34" ht="19.5" customHeight="1">
      <c r="A855" s="25"/>
      <c r="B855" s="24"/>
      <c r="C855" s="25"/>
      <c r="D855" s="25"/>
      <c r="E855" s="25"/>
      <c r="F855" s="25"/>
      <c r="G855" s="26"/>
      <c r="H855" s="2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</row>
    <row r="856" spans="1:34" ht="19.5" customHeight="1">
      <c r="A856" s="25"/>
      <c r="B856" s="24"/>
      <c r="C856" s="25"/>
      <c r="D856" s="25"/>
      <c r="E856" s="25"/>
      <c r="F856" s="25"/>
      <c r="G856" s="26"/>
      <c r="H856" s="2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</row>
    <row r="857" spans="1:34" ht="19.5" customHeight="1">
      <c r="A857" s="25"/>
      <c r="B857" s="24"/>
      <c r="C857" s="25"/>
      <c r="D857" s="25"/>
      <c r="E857" s="25"/>
      <c r="F857" s="25"/>
      <c r="G857" s="91"/>
      <c r="H857" s="2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</row>
    <row r="858" spans="1:34" ht="19.5" customHeight="1">
      <c r="A858" s="25"/>
      <c r="B858" s="24"/>
      <c r="C858" s="25"/>
      <c r="D858" s="25"/>
      <c r="E858" s="25"/>
      <c r="F858" s="25"/>
      <c r="G858" s="91"/>
      <c r="H858" s="2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</row>
    <row r="859" spans="1:34" ht="19.5" customHeight="1">
      <c r="A859" s="25"/>
      <c r="B859" s="24"/>
      <c r="C859" s="25"/>
      <c r="D859" s="25"/>
      <c r="E859" s="25"/>
      <c r="F859" s="25"/>
      <c r="G859" s="26"/>
      <c r="H859" s="2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</row>
    <row r="860" spans="1:34" ht="19.5" customHeight="1">
      <c r="A860" s="25"/>
      <c r="B860" s="24"/>
      <c r="C860" s="25"/>
      <c r="D860" s="25"/>
      <c r="E860" s="25"/>
      <c r="F860" s="25"/>
      <c r="G860" s="26"/>
      <c r="H860" s="2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</row>
    <row r="861" spans="1:34" ht="19.5" customHeight="1">
      <c r="A861" s="25"/>
      <c r="B861" s="24"/>
      <c r="C861" s="25"/>
      <c r="D861" s="25"/>
      <c r="E861" s="25"/>
      <c r="F861" s="25"/>
      <c r="G861" s="26"/>
      <c r="H861" s="2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</row>
    <row r="862" spans="1:34" ht="19.5" customHeight="1">
      <c r="A862" s="25"/>
      <c r="B862" s="24"/>
      <c r="C862" s="25"/>
      <c r="D862" s="25"/>
      <c r="E862" s="25"/>
      <c r="F862" s="25"/>
      <c r="G862" s="26"/>
      <c r="H862" s="2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</row>
    <row r="863" spans="1:34" ht="19.5" customHeight="1">
      <c r="A863" s="25"/>
      <c r="B863" s="24"/>
      <c r="C863" s="25"/>
      <c r="D863" s="25"/>
      <c r="E863" s="25"/>
      <c r="F863" s="25"/>
      <c r="G863" s="26"/>
      <c r="H863" s="2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</row>
    <row r="864" spans="1:34" ht="19.5" customHeight="1">
      <c r="A864" s="25"/>
      <c r="B864" s="24"/>
      <c r="C864" s="25"/>
      <c r="D864" s="25"/>
      <c r="E864" s="25"/>
      <c r="F864" s="25"/>
      <c r="G864" s="26"/>
      <c r="H864" s="2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</row>
    <row r="865" spans="1:34" ht="19.5" customHeight="1">
      <c r="A865" s="25"/>
      <c r="B865" s="24"/>
      <c r="C865" s="25"/>
      <c r="D865" s="25"/>
      <c r="E865" s="25"/>
      <c r="F865" s="25"/>
      <c r="G865" s="26"/>
      <c r="H865" s="2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</row>
    <row r="866" spans="1:34" ht="19.5" customHeight="1">
      <c r="A866" s="25"/>
      <c r="B866" s="24"/>
      <c r="C866" s="25"/>
      <c r="D866" s="25"/>
      <c r="E866" s="25"/>
      <c r="F866" s="25"/>
      <c r="G866" s="26"/>
      <c r="H866" s="2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</row>
    <row r="867" spans="1:34" ht="19.5" customHeight="1">
      <c r="A867" s="25"/>
      <c r="B867" s="24"/>
      <c r="C867" s="25"/>
      <c r="D867" s="25"/>
      <c r="E867" s="25"/>
      <c r="F867" s="25"/>
      <c r="G867" s="26"/>
      <c r="H867" s="2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</row>
    <row r="868" spans="1:34" ht="19.5" customHeight="1">
      <c r="A868" s="25"/>
      <c r="B868" s="24"/>
      <c r="C868" s="25"/>
      <c r="D868" s="25"/>
      <c r="E868" s="25"/>
      <c r="F868" s="25"/>
      <c r="G868" s="26"/>
      <c r="H868" s="2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</row>
    <row r="869" spans="1:34" ht="19.5" customHeight="1">
      <c r="A869" s="25"/>
      <c r="B869" s="24"/>
      <c r="C869" s="25"/>
      <c r="D869" s="25"/>
      <c r="E869" s="25"/>
      <c r="F869" s="25"/>
      <c r="G869" s="26"/>
      <c r="H869" s="2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</row>
    <row r="870" spans="1:34" ht="19.5" customHeight="1">
      <c r="A870" s="25"/>
      <c r="B870" s="24"/>
      <c r="C870" s="25"/>
      <c r="D870" s="25"/>
      <c r="E870" s="25"/>
      <c r="F870" s="25"/>
      <c r="G870" s="26"/>
      <c r="H870" s="2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</row>
    <row r="871" spans="1:34" ht="19.5" customHeight="1">
      <c r="A871" s="25"/>
      <c r="B871" s="24"/>
      <c r="C871" s="25"/>
      <c r="D871" s="25"/>
      <c r="E871" s="25"/>
      <c r="F871" s="25"/>
      <c r="G871" s="26"/>
      <c r="H871" s="2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</row>
    <row r="872" spans="1:34" ht="19.5" customHeight="1">
      <c r="A872" s="25"/>
      <c r="B872" s="24"/>
      <c r="C872" s="25"/>
      <c r="D872" s="25"/>
      <c r="E872" s="25"/>
      <c r="F872" s="25"/>
      <c r="G872" s="26"/>
      <c r="H872" s="2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</row>
    <row r="873" spans="1:34" ht="19.5" customHeight="1">
      <c r="A873" s="25"/>
      <c r="B873" s="24"/>
      <c r="C873" s="25"/>
      <c r="D873" s="25"/>
      <c r="E873" s="25"/>
      <c r="F873" s="25"/>
      <c r="G873" s="26"/>
      <c r="H873" s="2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</row>
    <row r="874" spans="1:34" ht="19.5" customHeight="1">
      <c r="A874" s="25"/>
      <c r="B874" s="24"/>
      <c r="C874" s="25"/>
      <c r="D874" s="25"/>
      <c r="E874" s="25"/>
      <c r="F874" s="25"/>
      <c r="G874" s="26"/>
      <c r="H874" s="2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</row>
    <row r="875" spans="1:34" ht="19.5" customHeight="1">
      <c r="A875" s="25"/>
      <c r="B875" s="24"/>
      <c r="C875" s="25"/>
      <c r="D875" s="25"/>
      <c r="E875" s="25"/>
      <c r="F875" s="25"/>
      <c r="G875" s="26"/>
      <c r="H875" s="2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</row>
    <row r="876" spans="1:34" ht="19.5" customHeight="1">
      <c r="A876" s="25"/>
      <c r="B876" s="24"/>
      <c r="C876" s="25"/>
      <c r="D876" s="25"/>
      <c r="E876" s="25"/>
      <c r="F876" s="25"/>
      <c r="G876" s="26"/>
      <c r="H876" s="2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</row>
    <row r="877" spans="1:34" ht="19.5" customHeight="1">
      <c r="A877" s="25"/>
      <c r="B877" s="24"/>
      <c r="C877" s="25"/>
      <c r="D877" s="25"/>
      <c r="E877" s="25"/>
      <c r="F877" s="25"/>
      <c r="G877" s="26"/>
      <c r="H877" s="2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</row>
    <row r="878" spans="1:34" ht="19.5" customHeight="1">
      <c r="A878" s="25"/>
      <c r="B878" s="24"/>
      <c r="C878" s="25"/>
      <c r="D878" s="25"/>
      <c r="E878" s="25"/>
      <c r="F878" s="25"/>
      <c r="G878" s="26"/>
      <c r="H878" s="2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</row>
    <row r="879" spans="1:34" ht="19.5" customHeight="1">
      <c r="A879" s="25"/>
      <c r="B879" s="24"/>
      <c r="C879" s="25"/>
      <c r="D879" s="25"/>
      <c r="E879" s="25"/>
      <c r="F879" s="25"/>
      <c r="G879" s="26"/>
      <c r="H879" s="2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</row>
    <row r="880" spans="1:34" ht="19.5" customHeight="1">
      <c r="A880" s="25"/>
      <c r="B880" s="24"/>
      <c r="C880" s="25"/>
      <c r="D880" s="25"/>
      <c r="E880" s="25"/>
      <c r="F880" s="25"/>
      <c r="G880" s="26"/>
      <c r="H880" s="2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</row>
    <row r="881" spans="1:34" ht="19.5" customHeight="1">
      <c r="A881" s="25"/>
      <c r="B881" s="24"/>
      <c r="C881" s="25"/>
      <c r="D881" s="25"/>
      <c r="E881" s="25"/>
      <c r="F881" s="25"/>
      <c r="G881" s="26"/>
      <c r="H881" s="2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</row>
    <row r="882" spans="1:34" ht="19.5" customHeight="1">
      <c r="A882" s="25"/>
      <c r="B882" s="24"/>
      <c r="C882" s="25"/>
      <c r="D882" s="25"/>
      <c r="E882" s="25"/>
      <c r="F882" s="25"/>
      <c r="G882" s="26"/>
      <c r="H882" s="2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</row>
    <row r="883" spans="1:34" ht="19.5" customHeight="1">
      <c r="A883" s="25"/>
      <c r="B883" s="24"/>
      <c r="C883" s="25"/>
      <c r="D883" s="25"/>
      <c r="E883" s="25"/>
      <c r="F883" s="25"/>
      <c r="G883" s="26"/>
      <c r="H883" s="2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</row>
    <row r="884" spans="1:34" ht="19.5" customHeight="1">
      <c r="A884" s="25"/>
      <c r="B884" s="24"/>
      <c r="C884" s="25"/>
      <c r="D884" s="25"/>
      <c r="E884" s="25"/>
      <c r="F884" s="25"/>
      <c r="G884" s="26"/>
      <c r="H884" s="2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</row>
    <row r="885" spans="1:34" ht="19.5" customHeight="1">
      <c r="A885" s="25"/>
      <c r="B885" s="24"/>
      <c r="C885" s="25"/>
      <c r="D885" s="25"/>
      <c r="E885" s="25"/>
      <c r="F885" s="25"/>
      <c r="G885" s="26"/>
      <c r="H885" s="2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</row>
    <row r="886" spans="1:34" ht="19.5" customHeight="1">
      <c r="A886" s="25"/>
      <c r="B886" s="24"/>
      <c r="C886" s="25"/>
      <c r="D886" s="25"/>
      <c r="E886" s="25"/>
      <c r="F886" s="25"/>
      <c r="G886" s="26"/>
      <c r="H886" s="2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</row>
    <row r="887" spans="1:34" ht="19.5" customHeight="1">
      <c r="A887" s="25"/>
      <c r="B887" s="24"/>
      <c r="C887" s="25"/>
      <c r="D887" s="25"/>
      <c r="E887" s="25"/>
      <c r="F887" s="25"/>
      <c r="G887" s="26"/>
      <c r="H887" s="2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</row>
    <row r="888" spans="1:34" ht="19.5" customHeight="1">
      <c r="A888" s="25"/>
      <c r="B888" s="24"/>
      <c r="C888" s="25"/>
      <c r="D888" s="25"/>
      <c r="E888" s="25"/>
      <c r="F888" s="25"/>
      <c r="G888" s="26"/>
      <c r="H888" s="2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</row>
    <row r="889" spans="1:34" ht="19.5" customHeight="1">
      <c r="A889" s="25"/>
      <c r="B889" s="24"/>
      <c r="C889" s="25"/>
      <c r="D889" s="25"/>
      <c r="E889" s="25"/>
      <c r="F889" s="25"/>
      <c r="G889" s="26"/>
      <c r="H889" s="2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</row>
    <row r="890" spans="1:34" ht="19.5" customHeight="1">
      <c r="A890" s="25"/>
      <c r="B890" s="24"/>
      <c r="C890" s="25"/>
      <c r="D890" s="25"/>
      <c r="E890" s="25"/>
      <c r="F890" s="25"/>
      <c r="G890" s="26"/>
      <c r="H890" s="2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</row>
    <row r="891" spans="1:34" ht="19.5" customHeight="1">
      <c r="A891" s="25"/>
      <c r="B891" s="24"/>
      <c r="C891" s="25"/>
      <c r="D891" s="25"/>
      <c r="E891" s="25"/>
      <c r="F891" s="25"/>
      <c r="G891" s="26"/>
      <c r="H891" s="2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</row>
    <row r="892" spans="1:34" ht="19.5" customHeight="1">
      <c r="A892" s="25"/>
      <c r="B892" s="24"/>
      <c r="C892" s="25"/>
      <c r="D892" s="25"/>
      <c r="E892" s="25"/>
      <c r="F892" s="25"/>
      <c r="G892" s="26"/>
      <c r="H892" s="2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</row>
    <row r="893" spans="1:34" ht="19.5" customHeight="1">
      <c r="A893" s="25"/>
      <c r="B893" s="24"/>
      <c r="C893" s="25"/>
      <c r="D893" s="25"/>
      <c r="E893" s="25"/>
      <c r="F893" s="25"/>
      <c r="G893" s="26"/>
      <c r="H893" s="2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</row>
    <row r="894" spans="1:34" ht="19.5" customHeight="1">
      <c r="A894" s="25"/>
      <c r="B894" s="24"/>
      <c r="C894" s="25"/>
      <c r="D894" s="25"/>
      <c r="E894" s="25"/>
      <c r="F894" s="25"/>
      <c r="G894" s="26"/>
      <c r="H894" s="2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</row>
    <row r="895" spans="1:34" ht="19.5" customHeight="1">
      <c r="A895" s="25"/>
      <c r="B895" s="24"/>
      <c r="C895" s="25"/>
      <c r="D895" s="25"/>
      <c r="E895" s="25"/>
      <c r="F895" s="25"/>
      <c r="G895" s="26"/>
      <c r="H895" s="2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</row>
    <row r="896" spans="1:34" ht="19.5" customHeight="1">
      <c r="A896" s="25"/>
      <c r="B896" s="24"/>
      <c r="C896" s="25"/>
      <c r="D896" s="25"/>
      <c r="E896" s="25"/>
      <c r="F896" s="25"/>
      <c r="G896" s="26"/>
      <c r="H896" s="2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</row>
    <row r="897" spans="1:34" ht="19.5" customHeight="1">
      <c r="A897" s="25"/>
      <c r="B897" s="24"/>
      <c r="C897" s="25"/>
      <c r="D897" s="25"/>
      <c r="E897" s="25"/>
      <c r="F897" s="25"/>
      <c r="G897" s="91"/>
      <c r="H897" s="2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</row>
    <row r="898" spans="1:34" ht="19.5" customHeight="1">
      <c r="A898" s="25"/>
      <c r="B898" s="24"/>
      <c r="C898" s="25"/>
      <c r="D898" s="25"/>
      <c r="E898" s="25"/>
      <c r="F898" s="25"/>
      <c r="G898" s="26"/>
      <c r="H898" s="2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</row>
    <row r="899" spans="1:34" ht="19.5" customHeight="1">
      <c r="A899" s="25"/>
      <c r="B899" s="24"/>
      <c r="C899" s="25"/>
      <c r="D899" s="25"/>
      <c r="E899" s="25"/>
      <c r="F899" s="25"/>
      <c r="G899" s="26"/>
      <c r="H899" s="2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</row>
    <row r="900" spans="1:34" ht="19.5" customHeight="1">
      <c r="A900" s="25"/>
      <c r="B900" s="24"/>
      <c r="C900" s="25"/>
      <c r="D900" s="25"/>
      <c r="E900" s="25"/>
      <c r="F900" s="25"/>
      <c r="G900" s="26"/>
      <c r="H900" s="2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</row>
    <row r="901" spans="1:34" ht="19.5" customHeight="1">
      <c r="A901" s="25"/>
      <c r="B901" s="24"/>
      <c r="C901" s="25"/>
      <c r="D901" s="25"/>
      <c r="E901" s="25"/>
      <c r="F901" s="25"/>
      <c r="G901" s="26"/>
      <c r="H901" s="2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</row>
    <row r="902" spans="1:34" ht="19.5" customHeight="1">
      <c r="A902" s="25"/>
      <c r="B902" s="24"/>
      <c r="C902" s="25"/>
      <c r="D902" s="25"/>
      <c r="E902" s="25"/>
      <c r="F902" s="25"/>
      <c r="G902" s="26"/>
      <c r="H902" s="2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</row>
    <row r="903" spans="1:34" ht="19.5" customHeight="1">
      <c r="A903" s="25"/>
      <c r="B903" s="24"/>
      <c r="C903" s="25"/>
      <c r="D903" s="25"/>
      <c r="E903" s="25"/>
      <c r="F903" s="25"/>
      <c r="G903" s="26"/>
      <c r="H903" s="2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</row>
    <row r="904" spans="1:34" ht="19.5" customHeight="1">
      <c r="A904" s="25"/>
      <c r="B904" s="24"/>
      <c r="C904" s="25"/>
      <c r="D904" s="25"/>
      <c r="E904" s="25"/>
      <c r="F904" s="25"/>
      <c r="G904" s="26"/>
      <c r="H904" s="2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</row>
    <row r="905" spans="1:34" ht="19.5" customHeight="1">
      <c r="A905" s="25"/>
      <c r="B905" s="24"/>
      <c r="C905" s="25"/>
      <c r="D905" s="25"/>
      <c r="E905" s="25"/>
      <c r="F905" s="25"/>
      <c r="G905" s="26"/>
      <c r="H905" s="2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</row>
    <row r="906" spans="1:34" ht="19.5" customHeight="1">
      <c r="A906" s="25"/>
      <c r="B906" s="24"/>
      <c r="C906" s="25"/>
      <c r="D906" s="25"/>
      <c r="E906" s="25"/>
      <c r="F906" s="25"/>
      <c r="G906" s="26"/>
      <c r="H906" s="2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</row>
    <row r="907" spans="1:34" ht="19.5" customHeight="1">
      <c r="A907" s="25"/>
      <c r="B907" s="24"/>
      <c r="C907" s="25"/>
      <c r="D907" s="25"/>
      <c r="E907" s="25"/>
      <c r="F907" s="25"/>
      <c r="G907" s="26"/>
      <c r="H907" s="2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</row>
    <row r="908" spans="1:34" ht="19.5" customHeight="1">
      <c r="A908" s="25"/>
      <c r="B908" s="24"/>
      <c r="C908" s="25"/>
      <c r="D908" s="25"/>
      <c r="E908" s="25"/>
      <c r="F908" s="25"/>
      <c r="G908" s="26"/>
      <c r="H908" s="2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</row>
    <row r="909" spans="1:34" ht="19.5" customHeight="1">
      <c r="A909" s="25"/>
      <c r="B909" s="24"/>
      <c r="C909" s="25"/>
      <c r="D909" s="25"/>
      <c r="E909" s="25"/>
      <c r="F909" s="25"/>
      <c r="G909" s="26"/>
      <c r="H909" s="2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</row>
    <row r="910" spans="1:34" ht="19.5" customHeight="1">
      <c r="A910" s="25"/>
      <c r="B910" s="24"/>
      <c r="C910" s="25"/>
      <c r="D910" s="25"/>
      <c r="E910" s="25"/>
      <c r="F910" s="25"/>
      <c r="G910" s="26"/>
      <c r="H910" s="2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</row>
    <row r="911" spans="1:34" ht="19.5" customHeight="1">
      <c r="A911" s="25"/>
      <c r="B911" s="24"/>
      <c r="C911" s="25"/>
      <c r="D911" s="25"/>
      <c r="E911" s="25"/>
      <c r="F911" s="25"/>
      <c r="G911" s="26"/>
      <c r="H911" s="2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</row>
    <row r="912" spans="1:34" ht="19.5" customHeight="1">
      <c r="A912" s="25"/>
      <c r="B912" s="24"/>
      <c r="C912" s="25"/>
      <c r="D912" s="25"/>
      <c r="E912" s="25"/>
      <c r="F912" s="25"/>
      <c r="G912" s="26"/>
      <c r="H912" s="2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</row>
    <row r="913" spans="1:34" ht="19.5" customHeight="1">
      <c r="A913" s="25"/>
      <c r="B913" s="24"/>
      <c r="C913" s="25"/>
      <c r="D913" s="25"/>
      <c r="E913" s="25"/>
      <c r="F913" s="25"/>
      <c r="G913" s="26"/>
      <c r="H913" s="2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</row>
    <row r="914" spans="1:34" ht="19.5" customHeight="1">
      <c r="A914" s="25"/>
      <c r="B914" s="24"/>
      <c r="C914" s="25"/>
      <c r="D914" s="25"/>
      <c r="E914" s="25"/>
      <c r="F914" s="25"/>
      <c r="G914" s="26"/>
      <c r="H914" s="2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</row>
    <row r="915" spans="1:34" ht="19.5" customHeight="1">
      <c r="A915" s="25"/>
      <c r="B915" s="24"/>
      <c r="C915" s="25"/>
      <c r="D915" s="25"/>
      <c r="E915" s="25"/>
      <c r="F915" s="25"/>
      <c r="G915" s="26"/>
      <c r="H915" s="2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</row>
    <row r="916" spans="1:34" ht="19.5" customHeight="1">
      <c r="A916" s="25"/>
      <c r="B916" s="24"/>
      <c r="C916" s="25"/>
      <c r="D916" s="25"/>
      <c r="E916" s="25"/>
      <c r="F916" s="25"/>
      <c r="G916" s="26"/>
      <c r="H916" s="2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</row>
    <row r="917" spans="1:34" ht="19.5" customHeight="1">
      <c r="A917" s="25"/>
      <c r="B917" s="24"/>
      <c r="C917" s="25"/>
      <c r="D917" s="25"/>
      <c r="E917" s="25"/>
      <c r="F917" s="25"/>
      <c r="G917" s="26"/>
      <c r="H917" s="2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</row>
    <row r="918" spans="1:34" ht="19.5" customHeight="1">
      <c r="A918" s="25"/>
      <c r="B918" s="24"/>
      <c r="C918" s="25"/>
      <c r="D918" s="25"/>
      <c r="E918" s="25"/>
      <c r="F918" s="25"/>
      <c r="G918" s="26"/>
      <c r="H918" s="2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</row>
    <row r="919" spans="1:34" ht="19.5" customHeight="1">
      <c r="A919" s="25"/>
      <c r="B919" s="24"/>
      <c r="C919" s="25"/>
      <c r="D919" s="25"/>
      <c r="E919" s="25"/>
      <c r="F919" s="25"/>
      <c r="G919" s="26"/>
      <c r="H919" s="2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</row>
    <row r="920" spans="1:34" ht="19.5" customHeight="1">
      <c r="A920" s="25"/>
      <c r="B920" s="24"/>
      <c r="C920" s="25"/>
      <c r="D920" s="25"/>
      <c r="E920" s="25"/>
      <c r="F920" s="25"/>
      <c r="G920" s="26"/>
      <c r="H920" s="2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</row>
    <row r="921" spans="1:34" ht="19.5" customHeight="1">
      <c r="A921" s="25"/>
      <c r="B921" s="24"/>
      <c r="C921" s="25"/>
      <c r="D921" s="25"/>
      <c r="E921" s="25"/>
      <c r="F921" s="25"/>
      <c r="G921" s="26"/>
      <c r="H921" s="2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</row>
    <row r="922" spans="1:34" ht="19.5" customHeight="1">
      <c r="A922" s="25"/>
      <c r="B922" s="24"/>
      <c r="C922" s="25"/>
      <c r="D922" s="25"/>
      <c r="E922" s="25"/>
      <c r="F922" s="25"/>
      <c r="G922" s="26"/>
      <c r="H922" s="2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</row>
    <row r="923" spans="1:34" ht="19.5" customHeight="1">
      <c r="A923" s="25"/>
      <c r="B923" s="24"/>
      <c r="C923" s="25"/>
      <c r="D923" s="25"/>
      <c r="E923" s="25"/>
      <c r="F923" s="25"/>
      <c r="G923" s="26"/>
      <c r="H923" s="2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</row>
    <row r="924" spans="1:34" ht="19.5" customHeight="1">
      <c r="A924" s="25"/>
      <c r="B924" s="24"/>
      <c r="C924" s="25"/>
      <c r="D924" s="25"/>
      <c r="E924" s="25"/>
      <c r="F924" s="25"/>
      <c r="G924" s="26"/>
      <c r="H924" s="2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</row>
    <row r="925" spans="1:34" ht="19.5" customHeight="1">
      <c r="A925" s="25"/>
      <c r="B925" s="24"/>
      <c r="C925" s="25"/>
      <c r="D925" s="25"/>
      <c r="E925" s="25"/>
      <c r="F925" s="25"/>
      <c r="G925" s="26"/>
      <c r="H925" s="2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</row>
    <row r="926" spans="1:34" ht="19.5" customHeight="1">
      <c r="A926" s="25"/>
      <c r="B926" s="24"/>
      <c r="C926" s="25"/>
      <c r="D926" s="25"/>
      <c r="E926" s="25"/>
      <c r="F926" s="25"/>
      <c r="G926" s="26"/>
      <c r="H926" s="2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</row>
    <row r="927" spans="1:34" ht="19.5" customHeight="1">
      <c r="A927" s="25"/>
      <c r="B927" s="24"/>
      <c r="C927" s="25"/>
      <c r="D927" s="25"/>
      <c r="E927" s="25"/>
      <c r="F927" s="25"/>
      <c r="G927" s="26"/>
      <c r="H927" s="2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</row>
    <row r="928" spans="1:34" ht="19.5" customHeight="1">
      <c r="A928" s="25"/>
      <c r="B928" s="24"/>
      <c r="C928" s="25"/>
      <c r="D928" s="25"/>
      <c r="E928" s="25"/>
      <c r="F928" s="25"/>
      <c r="G928" s="91"/>
      <c r="H928" s="2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</row>
    <row r="929" spans="1:34" ht="19.5" customHeight="1">
      <c r="A929" s="25"/>
      <c r="B929" s="24"/>
      <c r="C929" s="25"/>
      <c r="D929" s="25"/>
      <c r="E929" s="25"/>
      <c r="F929" s="25"/>
      <c r="G929" s="26"/>
      <c r="H929" s="2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</row>
    <row r="930" spans="1:34" ht="19.5" customHeight="1">
      <c r="A930" s="25"/>
      <c r="B930" s="24"/>
      <c r="C930" s="25"/>
      <c r="D930" s="25"/>
      <c r="E930" s="25"/>
      <c r="F930" s="25"/>
      <c r="G930" s="26"/>
      <c r="H930" s="2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</row>
    <row r="931" spans="1:34" ht="19.5" customHeight="1">
      <c r="A931" s="25"/>
      <c r="B931" s="24"/>
      <c r="C931" s="25"/>
      <c r="D931" s="25"/>
      <c r="E931" s="25"/>
      <c r="F931" s="25"/>
      <c r="G931" s="26"/>
      <c r="H931" s="2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</row>
    <row r="932" spans="1:34" ht="19.5" customHeight="1">
      <c r="A932" s="25"/>
      <c r="B932" s="24"/>
      <c r="C932" s="25"/>
      <c r="D932" s="25"/>
      <c r="E932" s="25"/>
      <c r="F932" s="25"/>
      <c r="G932" s="26"/>
      <c r="H932" s="2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</row>
    <row r="933" spans="1:34" ht="19.5" customHeight="1">
      <c r="A933" s="25"/>
      <c r="B933" s="24"/>
      <c r="C933" s="25"/>
      <c r="D933" s="25"/>
      <c r="E933" s="25"/>
      <c r="F933" s="25"/>
      <c r="G933" s="26"/>
      <c r="H933" s="2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</row>
    <row r="934" spans="1:34" ht="19.5" customHeight="1">
      <c r="A934" s="25"/>
      <c r="B934" s="24"/>
      <c r="C934" s="25"/>
      <c r="D934" s="25"/>
      <c r="E934" s="25"/>
      <c r="F934" s="25"/>
      <c r="G934" s="26"/>
      <c r="H934" s="2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</row>
    <row r="935" spans="1:34" ht="19.5" customHeight="1">
      <c r="A935" s="25"/>
      <c r="B935" s="24"/>
      <c r="C935" s="25"/>
      <c r="D935" s="25"/>
      <c r="E935" s="25"/>
      <c r="F935" s="25"/>
      <c r="G935" s="26"/>
      <c r="H935" s="2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</row>
    <row r="936" spans="1:34" ht="19.5" customHeight="1">
      <c r="A936" s="25"/>
      <c r="B936" s="24"/>
      <c r="C936" s="25"/>
      <c r="D936" s="25"/>
      <c r="E936" s="25"/>
      <c r="F936" s="25"/>
      <c r="G936" s="26"/>
      <c r="H936" s="2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</row>
    <row r="937" spans="1:34" ht="19.5" customHeight="1">
      <c r="A937" s="25"/>
      <c r="B937" s="24"/>
      <c r="C937" s="25"/>
      <c r="D937" s="25"/>
      <c r="E937" s="25"/>
      <c r="F937" s="25"/>
      <c r="G937" s="26"/>
      <c r="H937" s="2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</row>
    <row r="938" spans="1:34" ht="19.5" customHeight="1">
      <c r="A938" s="25"/>
      <c r="B938" s="24"/>
      <c r="C938" s="25"/>
      <c r="D938" s="25"/>
      <c r="E938" s="25"/>
      <c r="F938" s="25"/>
      <c r="G938" s="26"/>
      <c r="H938" s="2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</row>
    <row r="939" spans="1:34" ht="19.5" customHeight="1">
      <c r="A939" s="25"/>
      <c r="B939" s="24"/>
      <c r="C939" s="25"/>
      <c r="D939" s="25"/>
      <c r="E939" s="25"/>
      <c r="F939" s="25"/>
      <c r="G939" s="26"/>
      <c r="H939" s="2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</row>
    <row r="940" spans="1:34" ht="19.5" customHeight="1">
      <c r="A940" s="25"/>
      <c r="B940" s="24"/>
      <c r="C940" s="25"/>
      <c r="D940" s="25"/>
      <c r="E940" s="25"/>
      <c r="F940" s="25"/>
      <c r="G940" s="26"/>
      <c r="H940" s="2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</row>
    <row r="941" spans="1:34" ht="19.5" customHeight="1">
      <c r="A941" s="25"/>
      <c r="B941" s="24"/>
      <c r="C941" s="25"/>
      <c r="D941" s="25"/>
      <c r="E941" s="25"/>
      <c r="F941" s="25"/>
      <c r="G941" s="26"/>
      <c r="H941" s="2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</row>
    <row r="942" spans="1:34" ht="19.5" customHeight="1">
      <c r="A942" s="25"/>
      <c r="B942" s="24"/>
      <c r="C942" s="25"/>
      <c r="D942" s="25"/>
      <c r="E942" s="25"/>
      <c r="F942" s="25"/>
      <c r="G942" s="26"/>
      <c r="H942" s="2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</row>
    <row r="943" spans="1:34" ht="19.5" customHeight="1">
      <c r="A943" s="25"/>
      <c r="B943" s="24"/>
      <c r="C943" s="25"/>
      <c r="D943" s="25"/>
      <c r="E943" s="25"/>
      <c r="F943" s="25"/>
      <c r="G943" s="26"/>
      <c r="H943" s="2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</row>
    <row r="944" spans="1:34" ht="19.5" customHeight="1">
      <c r="A944" s="25"/>
      <c r="B944" s="24"/>
      <c r="C944" s="25"/>
      <c r="D944" s="25"/>
      <c r="E944" s="25"/>
      <c r="F944" s="25"/>
      <c r="G944" s="26"/>
      <c r="H944" s="2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</row>
    <row r="945" spans="1:34" ht="19.5" customHeight="1">
      <c r="A945" s="25"/>
      <c r="B945" s="24"/>
      <c r="C945" s="25"/>
      <c r="D945" s="25"/>
      <c r="E945" s="25"/>
      <c r="F945" s="25"/>
      <c r="G945" s="26"/>
      <c r="H945" s="2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</row>
    <row r="946" spans="1:34" ht="19.5" customHeight="1">
      <c r="A946" s="25"/>
      <c r="B946" s="24"/>
      <c r="C946" s="25"/>
      <c r="D946" s="25"/>
      <c r="E946" s="25"/>
      <c r="F946" s="25"/>
      <c r="G946" s="26"/>
      <c r="H946" s="2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</row>
    <row r="947" spans="1:34" ht="19.5" customHeight="1">
      <c r="A947" s="25"/>
      <c r="B947" s="24"/>
      <c r="C947" s="25"/>
      <c r="D947" s="25"/>
      <c r="E947" s="25"/>
      <c r="F947" s="25"/>
      <c r="G947" s="26"/>
      <c r="H947" s="2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</row>
    <row r="948" spans="1:34" ht="19.5" customHeight="1">
      <c r="A948" s="25"/>
      <c r="B948" s="24"/>
      <c r="C948" s="25"/>
      <c r="D948" s="25"/>
      <c r="E948" s="25"/>
      <c r="F948" s="25"/>
      <c r="G948" s="26"/>
      <c r="H948" s="2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</row>
    <row r="949" spans="1:34" ht="19.5" customHeight="1">
      <c r="A949" s="25"/>
      <c r="B949" s="24"/>
      <c r="C949" s="25"/>
      <c r="D949" s="25"/>
      <c r="E949" s="25"/>
      <c r="F949" s="25"/>
      <c r="G949" s="26"/>
      <c r="H949" s="2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</row>
    <row r="950" spans="1:34" ht="19.5" customHeight="1">
      <c r="A950" s="25"/>
      <c r="B950" s="24"/>
      <c r="C950" s="25"/>
      <c r="D950" s="25"/>
      <c r="E950" s="25"/>
      <c r="F950" s="25"/>
      <c r="G950" s="26"/>
      <c r="H950" s="2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</row>
    <row r="951" spans="1:34" ht="19.5" customHeight="1">
      <c r="A951" s="25"/>
      <c r="B951" s="24"/>
      <c r="C951" s="25"/>
      <c r="D951" s="25"/>
      <c r="E951" s="25"/>
      <c r="F951" s="25"/>
      <c r="G951" s="26"/>
      <c r="H951" s="2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</row>
    <row r="952" spans="1:34" ht="19.5" customHeight="1">
      <c r="A952" s="25"/>
      <c r="B952" s="24"/>
      <c r="C952" s="25"/>
      <c r="D952" s="25"/>
      <c r="E952" s="25"/>
      <c r="F952" s="25"/>
      <c r="G952" s="26"/>
      <c r="H952" s="2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</row>
    <row r="953" spans="1:34" ht="19.5" customHeight="1">
      <c r="A953" s="25"/>
      <c r="B953" s="24"/>
      <c r="C953" s="25"/>
      <c r="D953" s="25"/>
      <c r="E953" s="25"/>
      <c r="F953" s="25"/>
      <c r="G953" s="26"/>
      <c r="H953" s="2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</row>
    <row r="954" spans="1:34" ht="19.5" customHeight="1">
      <c r="A954" s="25"/>
      <c r="B954" s="24"/>
      <c r="C954" s="25"/>
      <c r="D954" s="25"/>
      <c r="E954" s="25"/>
      <c r="F954" s="25"/>
      <c r="G954" s="26"/>
      <c r="H954" s="2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</row>
    <row r="955" spans="1:34" ht="19.5" customHeight="1">
      <c r="A955" s="25"/>
      <c r="B955" s="24"/>
      <c r="C955" s="25"/>
      <c r="D955" s="25"/>
      <c r="E955" s="25"/>
      <c r="F955" s="25"/>
      <c r="G955" s="26"/>
      <c r="H955" s="2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</row>
    <row r="956" spans="1:34" ht="19.5" customHeight="1">
      <c r="A956" s="25"/>
      <c r="B956" s="24"/>
      <c r="C956" s="25"/>
      <c r="D956" s="25"/>
      <c r="E956" s="25"/>
      <c r="F956" s="25"/>
      <c r="G956" s="26"/>
      <c r="H956" s="2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</row>
    <row r="957" spans="1:34" ht="19.5" customHeight="1">
      <c r="A957" s="25"/>
      <c r="B957" s="24"/>
      <c r="C957" s="25"/>
      <c r="D957" s="25"/>
      <c r="E957" s="25"/>
      <c r="F957" s="25"/>
      <c r="G957" s="26"/>
      <c r="H957" s="2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</row>
    <row r="958" spans="1:34" ht="19.5" customHeight="1">
      <c r="A958" s="25"/>
      <c r="B958" s="24"/>
      <c r="C958" s="25"/>
      <c r="D958" s="25"/>
      <c r="E958" s="25"/>
      <c r="F958" s="25"/>
      <c r="G958" s="26"/>
      <c r="H958" s="2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</row>
    <row r="959" spans="1:34" ht="19.5" customHeight="1">
      <c r="A959" s="25"/>
      <c r="B959" s="24"/>
      <c r="C959" s="25"/>
      <c r="D959" s="25"/>
      <c r="E959" s="25"/>
      <c r="F959" s="25"/>
      <c r="G959" s="26"/>
      <c r="H959" s="2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</row>
    <row r="960" spans="1:34" ht="19.5" customHeight="1">
      <c r="A960" s="25"/>
      <c r="B960" s="24"/>
      <c r="C960" s="25"/>
      <c r="D960" s="25"/>
      <c r="E960" s="25"/>
      <c r="F960" s="25"/>
      <c r="G960" s="26"/>
      <c r="H960" s="2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</row>
    <row r="961" spans="1:34" ht="19.5" customHeight="1">
      <c r="A961" s="25"/>
      <c r="B961" s="24"/>
      <c r="C961" s="25"/>
      <c r="D961" s="25"/>
      <c r="E961" s="25"/>
      <c r="F961" s="25"/>
      <c r="G961" s="26"/>
      <c r="H961" s="2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</row>
    <row r="962" spans="1:34" ht="19.5" customHeight="1">
      <c r="A962" s="25"/>
      <c r="B962" s="24"/>
      <c r="C962" s="25"/>
      <c r="D962" s="25"/>
      <c r="E962" s="25"/>
      <c r="F962" s="25"/>
      <c r="G962" s="26"/>
      <c r="H962" s="2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</row>
    <row r="963" spans="1:34" ht="19.5" customHeight="1">
      <c r="A963" s="25"/>
      <c r="B963" s="24"/>
      <c r="C963" s="25"/>
      <c r="D963" s="25"/>
      <c r="E963" s="25"/>
      <c r="F963" s="25"/>
      <c r="G963" s="26"/>
      <c r="H963" s="2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</row>
    <row r="964" spans="1:34" ht="19.5" customHeight="1">
      <c r="A964" s="25"/>
      <c r="B964" s="24"/>
      <c r="C964" s="25"/>
      <c r="D964" s="25"/>
      <c r="E964" s="25"/>
      <c r="F964" s="25"/>
      <c r="G964" s="91"/>
      <c r="H964" s="2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</row>
    <row r="965" spans="1:34" ht="19.5" customHeight="1">
      <c r="A965" s="25"/>
      <c r="B965" s="24"/>
      <c r="C965" s="25"/>
      <c r="D965" s="25"/>
      <c r="E965" s="25"/>
      <c r="F965" s="25"/>
      <c r="G965" s="26"/>
      <c r="H965" s="2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</row>
    <row r="966" spans="1:34" ht="19.5" customHeight="1">
      <c r="A966" s="25"/>
      <c r="B966" s="24"/>
      <c r="C966" s="25"/>
      <c r="D966" s="25"/>
      <c r="E966" s="25"/>
      <c r="F966" s="25"/>
      <c r="G966" s="91"/>
      <c r="H966" s="2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</row>
    <row r="967" spans="1:34" ht="19.5" customHeight="1">
      <c r="A967" s="25"/>
      <c r="B967" s="24"/>
      <c r="C967" s="25"/>
      <c r="D967" s="25"/>
      <c r="E967" s="25"/>
      <c r="F967" s="25"/>
      <c r="G967" s="26"/>
      <c r="H967" s="2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</row>
    <row r="968" spans="1:34" ht="19.5" customHeight="1">
      <c r="A968" s="25"/>
      <c r="B968" s="24"/>
      <c r="C968" s="25"/>
      <c r="D968" s="25"/>
      <c r="E968" s="25"/>
      <c r="F968" s="25"/>
      <c r="G968" s="26"/>
      <c r="H968" s="2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</row>
    <row r="969" spans="1:34" ht="19.5" customHeight="1">
      <c r="A969" s="25"/>
      <c r="B969" s="24"/>
      <c r="C969" s="25"/>
      <c r="D969" s="25"/>
      <c r="E969" s="25"/>
      <c r="F969" s="25"/>
      <c r="G969" s="26"/>
      <c r="H969" s="2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</row>
    <row r="970" spans="1:34" ht="19.5" customHeight="1">
      <c r="A970" s="25"/>
      <c r="B970" s="24"/>
      <c r="C970" s="25"/>
      <c r="D970" s="25"/>
      <c r="E970" s="25"/>
      <c r="F970" s="25"/>
      <c r="G970" s="26"/>
      <c r="H970" s="2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</row>
    <row r="971" spans="1:34" ht="19.5" customHeight="1">
      <c r="A971" s="25"/>
      <c r="B971" s="24"/>
      <c r="C971" s="25"/>
      <c r="D971" s="25"/>
      <c r="E971" s="25"/>
      <c r="F971" s="25"/>
      <c r="G971" s="26"/>
      <c r="H971" s="2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</row>
    <row r="972" spans="1:34" ht="19.5" customHeight="1">
      <c r="A972" s="25"/>
      <c r="B972" s="24"/>
      <c r="C972" s="25"/>
      <c r="D972" s="25"/>
      <c r="E972" s="25"/>
      <c r="F972" s="25"/>
      <c r="G972" s="26"/>
      <c r="H972" s="2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</row>
    <row r="973" spans="1:34" ht="19.5" customHeight="1">
      <c r="A973" s="25"/>
      <c r="B973" s="24"/>
      <c r="C973" s="25"/>
      <c r="D973" s="25"/>
      <c r="E973" s="25"/>
      <c r="F973" s="25"/>
      <c r="G973" s="26"/>
      <c r="H973" s="2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</row>
    <row r="974" spans="1:34" ht="19.5" customHeight="1">
      <c r="A974" s="25"/>
      <c r="B974" s="24"/>
      <c r="C974" s="25"/>
      <c r="D974" s="25"/>
      <c r="E974" s="25"/>
      <c r="F974" s="25"/>
      <c r="G974" s="26"/>
      <c r="H974" s="2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</row>
    <row r="975" spans="1:34" ht="19.5" customHeight="1">
      <c r="A975" s="25"/>
      <c r="B975" s="24"/>
      <c r="C975" s="25"/>
      <c r="D975" s="25"/>
      <c r="E975" s="25"/>
      <c r="F975" s="25"/>
      <c r="G975" s="26"/>
      <c r="H975" s="2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</row>
    <row r="976" spans="1:34" ht="19.5" customHeight="1">
      <c r="A976" s="25"/>
      <c r="B976" s="24"/>
      <c r="C976" s="25"/>
      <c r="D976" s="25"/>
      <c r="E976" s="25"/>
      <c r="F976" s="25"/>
      <c r="G976" s="26"/>
      <c r="H976" s="2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</row>
    <row r="977" spans="1:34" ht="19.5" customHeight="1">
      <c r="A977" s="25"/>
      <c r="B977" s="24"/>
      <c r="C977" s="25"/>
      <c r="D977" s="25"/>
      <c r="E977" s="25"/>
      <c r="F977" s="25"/>
      <c r="G977" s="26"/>
      <c r="H977" s="2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</row>
    <row r="978" spans="1:34" ht="19.5" customHeight="1">
      <c r="A978" s="25"/>
      <c r="B978" s="24"/>
      <c r="C978" s="25"/>
      <c r="D978" s="25"/>
      <c r="E978" s="25"/>
      <c r="F978" s="25"/>
      <c r="G978" s="26"/>
      <c r="H978" s="2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</row>
    <row r="979" spans="1:34" ht="19.5" customHeight="1">
      <c r="A979" s="25"/>
      <c r="B979" s="24"/>
      <c r="C979" s="25"/>
      <c r="D979" s="25"/>
      <c r="E979" s="25"/>
      <c r="F979" s="25"/>
      <c r="G979" s="26"/>
      <c r="H979" s="2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</row>
    <row r="980" spans="1:34" ht="19.5" customHeight="1">
      <c r="A980" s="25"/>
      <c r="B980" s="24"/>
      <c r="C980" s="25"/>
      <c r="D980" s="25"/>
      <c r="E980" s="25"/>
      <c r="F980" s="25"/>
      <c r="G980" s="26"/>
      <c r="H980" s="2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</row>
    <row r="981" spans="1:34" ht="19.5" customHeight="1">
      <c r="A981" s="25"/>
      <c r="B981" s="24"/>
      <c r="C981" s="25"/>
      <c r="D981" s="25"/>
      <c r="E981" s="25"/>
      <c r="F981" s="25"/>
      <c r="G981" s="26"/>
      <c r="H981" s="2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</row>
    <row r="982" spans="1:34" ht="19.5" customHeight="1">
      <c r="A982" s="25"/>
      <c r="B982" s="24"/>
      <c r="C982" s="25"/>
      <c r="D982" s="25"/>
      <c r="E982" s="25"/>
      <c r="F982" s="25"/>
      <c r="G982" s="26"/>
      <c r="H982" s="2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</row>
    <row r="983" spans="1:34" ht="19.5" customHeight="1">
      <c r="A983" s="25"/>
      <c r="B983" s="24"/>
      <c r="C983" s="25"/>
      <c r="D983" s="25"/>
      <c r="E983" s="25"/>
      <c r="F983" s="25"/>
      <c r="G983" s="26"/>
      <c r="H983" s="2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</row>
    <row r="984" spans="1:34" ht="19.5" customHeight="1">
      <c r="A984" s="25"/>
      <c r="B984" s="24"/>
      <c r="C984" s="25"/>
      <c r="D984" s="25"/>
      <c r="E984" s="25"/>
      <c r="F984" s="25"/>
      <c r="G984" s="26"/>
      <c r="H984" s="2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</row>
    <row r="985" spans="1:34" ht="19.5" customHeight="1">
      <c r="A985" s="25"/>
      <c r="B985" s="24"/>
      <c r="C985" s="25"/>
      <c r="D985" s="25"/>
      <c r="E985" s="25"/>
      <c r="F985" s="25"/>
      <c r="G985" s="91"/>
      <c r="H985" s="2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</row>
    <row r="986" spans="1:34" ht="19.5" customHeight="1">
      <c r="A986" s="25"/>
      <c r="B986" s="24"/>
      <c r="C986" s="25"/>
      <c r="D986" s="25"/>
      <c r="E986" s="25"/>
      <c r="F986" s="25"/>
      <c r="G986" s="26"/>
      <c r="H986" s="2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</row>
    <row r="987" spans="1:34" ht="19.5" customHeight="1">
      <c r="A987" s="25"/>
      <c r="B987" s="24"/>
      <c r="C987" s="25"/>
      <c r="D987" s="25"/>
      <c r="E987" s="25"/>
      <c r="F987" s="25"/>
      <c r="G987" s="26"/>
      <c r="H987" s="2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</row>
    <row r="988" spans="1:34" ht="19.5" customHeight="1">
      <c r="A988" s="25"/>
      <c r="B988" s="24"/>
      <c r="C988" s="25"/>
      <c r="D988" s="25"/>
      <c r="E988" s="25"/>
      <c r="F988" s="25"/>
      <c r="G988" s="26"/>
      <c r="H988" s="2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</row>
    <row r="989" spans="1:34" ht="19.5" customHeight="1">
      <c r="A989" s="25"/>
      <c r="B989" s="24"/>
      <c r="C989" s="25"/>
      <c r="D989" s="25"/>
      <c r="E989" s="25"/>
      <c r="F989" s="25"/>
      <c r="G989" s="26"/>
      <c r="H989" s="2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</row>
    <row r="990" spans="1:34" ht="19.5" customHeight="1">
      <c r="A990" s="25"/>
      <c r="B990" s="24"/>
      <c r="C990" s="25"/>
      <c r="D990" s="25"/>
      <c r="E990" s="25"/>
      <c r="F990" s="25"/>
      <c r="G990" s="26"/>
      <c r="H990" s="2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</row>
    <row r="991" spans="1:34" ht="19.5" customHeight="1">
      <c r="A991" s="25"/>
      <c r="B991" s="24"/>
      <c r="C991" s="25"/>
      <c r="D991" s="25"/>
      <c r="E991" s="25"/>
      <c r="F991" s="25"/>
      <c r="G991" s="26"/>
      <c r="H991" s="2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</row>
    <row r="992" spans="1:34" ht="19.5" customHeight="1">
      <c r="A992" s="25"/>
      <c r="B992" s="24"/>
      <c r="C992" s="25"/>
      <c r="D992" s="25"/>
      <c r="E992" s="25"/>
      <c r="F992" s="25"/>
      <c r="G992" s="26"/>
      <c r="H992" s="2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</row>
    <row r="993" spans="1:34" ht="19.5" customHeight="1">
      <c r="A993" s="25"/>
      <c r="B993" s="24"/>
      <c r="C993" s="25"/>
      <c r="D993" s="25"/>
      <c r="E993" s="25"/>
      <c r="F993" s="25"/>
      <c r="G993" s="26"/>
      <c r="H993" s="2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</row>
    <row r="994" spans="1:34" ht="19.5" customHeight="1">
      <c r="A994" s="25"/>
      <c r="B994" s="24"/>
      <c r="C994" s="25"/>
      <c r="D994" s="25"/>
      <c r="E994" s="25"/>
      <c r="F994" s="25"/>
      <c r="G994" s="26"/>
      <c r="H994" s="2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</row>
    <row r="995" spans="1:34" ht="19.5" customHeight="1">
      <c r="A995" s="25"/>
      <c r="B995" s="24"/>
      <c r="C995" s="25"/>
      <c r="D995" s="25"/>
      <c r="E995" s="25"/>
      <c r="F995" s="25"/>
      <c r="G995" s="26"/>
      <c r="H995" s="2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</row>
    <row r="996" spans="1:34" ht="19.5" customHeight="1">
      <c r="A996" s="25"/>
      <c r="B996" s="24"/>
      <c r="C996" s="25"/>
      <c r="D996" s="25"/>
      <c r="E996" s="25"/>
      <c r="F996" s="25"/>
      <c r="G996" s="26"/>
      <c r="H996" s="2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</row>
    <row r="997" spans="1:34" ht="19.5" customHeight="1">
      <c r="A997" s="25"/>
      <c r="B997" s="24"/>
      <c r="C997" s="25"/>
      <c r="D997" s="25"/>
      <c r="E997" s="25"/>
      <c r="F997" s="25"/>
      <c r="G997" s="26"/>
      <c r="H997" s="2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</row>
    <row r="998" spans="1:34" ht="19.5" customHeight="1">
      <c r="A998" s="25"/>
      <c r="B998" s="24"/>
      <c r="C998" s="25"/>
      <c r="D998" s="25"/>
      <c r="E998" s="25"/>
      <c r="F998" s="25"/>
      <c r="G998" s="26"/>
      <c r="H998" s="2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</row>
    <row r="999" spans="1:34" ht="19.5" customHeight="1">
      <c r="A999" s="25"/>
      <c r="B999" s="24"/>
      <c r="C999" s="25"/>
      <c r="D999" s="25"/>
      <c r="E999" s="25"/>
      <c r="F999" s="25"/>
      <c r="G999" s="26"/>
      <c r="H999" s="2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</row>
    <row r="1000" spans="1:34" ht="19.5" customHeight="1">
      <c r="A1000" s="25"/>
      <c r="B1000" s="24"/>
      <c r="C1000" s="25"/>
      <c r="D1000" s="25"/>
      <c r="E1000" s="25"/>
      <c r="F1000" s="25"/>
      <c r="G1000" s="26"/>
      <c r="H1000" s="2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</row>
    <row r="1001" spans="1:34" ht="19.5" customHeight="1">
      <c r="A1001" s="25"/>
      <c r="B1001" s="24"/>
      <c r="C1001" s="25"/>
      <c r="D1001" s="25"/>
      <c r="E1001" s="25"/>
      <c r="F1001" s="25"/>
      <c r="G1001" s="26"/>
      <c r="H1001" s="2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</row>
    <row r="1002" spans="1:34" ht="19.5" customHeight="1">
      <c r="A1002" s="25"/>
      <c r="B1002" s="24"/>
      <c r="C1002" s="25"/>
      <c r="D1002" s="25"/>
      <c r="E1002" s="25"/>
      <c r="F1002" s="25"/>
      <c r="G1002" s="26"/>
      <c r="H1002" s="2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</row>
    <row r="1003" spans="1:34" ht="19.5" customHeight="1">
      <c r="A1003" s="25"/>
      <c r="B1003" s="24"/>
      <c r="C1003" s="25"/>
      <c r="D1003" s="25"/>
      <c r="E1003" s="25"/>
      <c r="F1003" s="25"/>
      <c r="G1003" s="26"/>
      <c r="H1003" s="2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</row>
    <row r="1004" spans="1:34" ht="19.5" customHeight="1">
      <c r="A1004" s="25"/>
      <c r="B1004" s="24"/>
      <c r="C1004" s="25"/>
      <c r="D1004" s="25"/>
      <c r="E1004" s="25"/>
      <c r="F1004" s="25"/>
      <c r="G1004" s="26"/>
      <c r="H1004" s="2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</row>
    <row r="1005" spans="1:34" ht="19.5" customHeight="1">
      <c r="A1005" s="25"/>
      <c r="B1005" s="24"/>
      <c r="C1005" s="25"/>
      <c r="D1005" s="25"/>
      <c r="E1005" s="25"/>
      <c r="F1005" s="25"/>
      <c r="G1005" s="26"/>
      <c r="H1005" s="2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</row>
    <row r="1006" spans="1:34" ht="19.5" customHeight="1">
      <c r="A1006" s="25"/>
      <c r="B1006" s="24"/>
      <c r="C1006" s="25"/>
      <c r="D1006" s="25"/>
      <c r="E1006" s="25"/>
      <c r="F1006" s="25"/>
      <c r="G1006" s="26"/>
      <c r="H1006" s="2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</row>
    <row r="1007" spans="1:34" ht="19.5" customHeight="1">
      <c r="A1007" s="25"/>
      <c r="B1007" s="24"/>
      <c r="C1007" s="25"/>
      <c r="D1007" s="25"/>
      <c r="E1007" s="25"/>
      <c r="F1007" s="25"/>
      <c r="G1007" s="26"/>
      <c r="H1007" s="2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</row>
    <row r="1008" spans="1:34" ht="19.5" customHeight="1">
      <c r="A1008" s="25"/>
      <c r="B1008" s="24"/>
      <c r="C1008" s="25"/>
      <c r="D1008" s="25"/>
      <c r="E1008" s="25"/>
      <c r="F1008" s="25"/>
      <c r="G1008" s="26"/>
      <c r="H1008" s="2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</row>
    <row r="1009" spans="1:34" ht="19.5" customHeight="1">
      <c r="A1009" s="25"/>
      <c r="B1009" s="24"/>
      <c r="C1009" s="25"/>
      <c r="D1009" s="25"/>
      <c r="E1009" s="25"/>
      <c r="F1009" s="25"/>
      <c r="G1009" s="26"/>
      <c r="H1009" s="2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</row>
    <row r="1010" spans="1:34" ht="19.5" customHeight="1">
      <c r="A1010" s="25"/>
      <c r="B1010" s="24"/>
      <c r="C1010" s="25"/>
      <c r="D1010" s="25"/>
      <c r="E1010" s="25"/>
      <c r="F1010" s="25"/>
      <c r="G1010" s="26"/>
      <c r="H1010" s="2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</row>
    <row r="1011" spans="1:34" ht="19.5" customHeight="1">
      <c r="A1011" s="25"/>
      <c r="B1011" s="24"/>
      <c r="C1011" s="25"/>
      <c r="D1011" s="25"/>
      <c r="E1011" s="25"/>
      <c r="F1011" s="25"/>
      <c r="G1011" s="26"/>
      <c r="H1011" s="2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</row>
    <row r="1012" spans="1:34" ht="19.5" customHeight="1">
      <c r="A1012" s="25"/>
      <c r="B1012" s="24"/>
      <c r="C1012" s="25"/>
      <c r="D1012" s="25"/>
      <c r="E1012" s="25"/>
      <c r="F1012" s="25"/>
      <c r="G1012" s="26"/>
      <c r="H1012" s="2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</row>
    <row r="1013" spans="1:34" ht="19.5" customHeight="1">
      <c r="A1013" s="25"/>
      <c r="B1013" s="24"/>
      <c r="C1013" s="25"/>
      <c r="D1013" s="25"/>
      <c r="E1013" s="25"/>
      <c r="F1013" s="25"/>
      <c r="G1013" s="26"/>
      <c r="H1013" s="2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</row>
    <row r="1014" spans="1:34" ht="19.5" customHeight="1">
      <c r="A1014" s="25"/>
      <c r="B1014" s="24"/>
      <c r="C1014" s="25"/>
      <c r="D1014" s="25"/>
      <c r="E1014" s="25"/>
      <c r="F1014" s="25"/>
      <c r="G1014" s="26"/>
      <c r="H1014" s="2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</row>
    <row r="1015" spans="1:34" ht="19.5" customHeight="1">
      <c r="A1015" s="25"/>
      <c r="B1015" s="24"/>
      <c r="C1015" s="25"/>
      <c r="D1015" s="25"/>
      <c r="E1015" s="25"/>
      <c r="F1015" s="25"/>
      <c r="G1015" s="26"/>
      <c r="H1015" s="2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</row>
    <row r="1016" spans="1:34" ht="19.5" customHeight="1">
      <c r="A1016" s="25"/>
      <c r="B1016" s="24"/>
      <c r="C1016" s="25"/>
      <c r="D1016" s="25"/>
      <c r="E1016" s="25"/>
      <c r="F1016" s="25"/>
      <c r="G1016" s="26"/>
      <c r="H1016" s="2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</row>
    <row r="1017" spans="1:34" ht="19.5" customHeight="1">
      <c r="A1017" s="25"/>
      <c r="B1017" s="24"/>
      <c r="C1017" s="25"/>
      <c r="D1017" s="25"/>
      <c r="E1017" s="25"/>
      <c r="F1017" s="25"/>
      <c r="G1017" s="26"/>
      <c r="H1017" s="2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</row>
    <row r="1018" spans="1:34" ht="19.5" customHeight="1">
      <c r="A1018" s="25"/>
      <c r="B1018" s="24"/>
      <c r="C1018" s="25"/>
      <c r="D1018" s="25"/>
      <c r="E1018" s="25"/>
      <c r="F1018" s="25"/>
      <c r="G1018" s="26"/>
      <c r="H1018" s="2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</row>
    <row r="1019" spans="1:34" ht="19.5" customHeight="1">
      <c r="A1019" s="25"/>
      <c r="B1019" s="24"/>
      <c r="C1019" s="25"/>
      <c r="D1019" s="25"/>
      <c r="E1019" s="25"/>
      <c r="F1019" s="25"/>
      <c r="G1019" s="26"/>
      <c r="H1019" s="2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</row>
    <row r="1020" spans="1:34" ht="19.5" customHeight="1">
      <c r="A1020" s="25"/>
      <c r="B1020" s="24"/>
      <c r="C1020" s="25"/>
      <c r="D1020" s="25"/>
      <c r="E1020" s="25"/>
      <c r="F1020" s="25"/>
      <c r="G1020" s="91"/>
      <c r="H1020" s="2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</row>
    <row r="1021" spans="1:34" ht="19.5" customHeight="1">
      <c r="A1021" s="25"/>
      <c r="B1021" s="24"/>
      <c r="C1021" s="25"/>
      <c r="D1021" s="25"/>
      <c r="E1021" s="25"/>
      <c r="F1021" s="25"/>
      <c r="G1021" s="91"/>
      <c r="H1021" s="2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</row>
    <row r="1022" spans="1:34" ht="19.5" customHeight="1">
      <c r="A1022" s="25"/>
      <c r="B1022" s="24"/>
      <c r="C1022" s="25"/>
      <c r="D1022" s="25"/>
      <c r="E1022" s="25"/>
      <c r="F1022" s="25"/>
      <c r="G1022" s="26"/>
      <c r="H1022" s="2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</row>
    <row r="1023" spans="1:34" ht="19.5" customHeight="1">
      <c r="A1023" s="25"/>
      <c r="B1023" s="24"/>
      <c r="C1023" s="25"/>
      <c r="D1023" s="25"/>
      <c r="E1023" s="25"/>
      <c r="F1023" s="25"/>
      <c r="G1023" s="26"/>
      <c r="H1023" s="2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</row>
    <row r="1024" spans="1:34" ht="19.5" customHeight="1">
      <c r="A1024" s="25"/>
      <c r="B1024" s="24"/>
      <c r="C1024" s="25"/>
      <c r="D1024" s="25"/>
      <c r="E1024" s="25"/>
      <c r="F1024" s="25"/>
      <c r="G1024" s="26"/>
      <c r="H1024" s="2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</row>
    <row r="1025" spans="1:34" ht="19.5" customHeight="1">
      <c r="A1025" s="25"/>
      <c r="B1025" s="24"/>
      <c r="C1025" s="25"/>
      <c r="D1025" s="25"/>
      <c r="E1025" s="25"/>
      <c r="F1025" s="25"/>
      <c r="G1025" s="26"/>
      <c r="H1025" s="2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</row>
    <row r="1026" spans="1:34" ht="19.5" customHeight="1">
      <c r="A1026" s="25"/>
      <c r="B1026" s="24"/>
      <c r="C1026" s="25"/>
      <c r="D1026" s="25"/>
      <c r="E1026" s="25"/>
      <c r="F1026" s="25"/>
      <c r="G1026" s="26"/>
      <c r="H1026" s="2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</row>
    <row r="1027" spans="1:34" ht="19.5" customHeight="1">
      <c r="A1027" s="25"/>
      <c r="B1027" s="24"/>
      <c r="C1027" s="25"/>
      <c r="D1027" s="25"/>
      <c r="E1027" s="25"/>
      <c r="F1027" s="25"/>
      <c r="G1027" s="26"/>
      <c r="H1027" s="2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</row>
    <row r="1028" spans="1:34" ht="19.5" customHeight="1">
      <c r="A1028" s="25"/>
      <c r="B1028" s="24"/>
      <c r="C1028" s="25"/>
      <c r="D1028" s="25"/>
      <c r="E1028" s="25"/>
      <c r="F1028" s="25"/>
      <c r="G1028" s="26"/>
      <c r="H1028" s="2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</row>
    <row r="1029" spans="1:34" ht="19.5" customHeight="1">
      <c r="A1029" s="25"/>
      <c r="B1029" s="24"/>
      <c r="C1029" s="25"/>
      <c r="D1029" s="25"/>
      <c r="E1029" s="25"/>
      <c r="F1029" s="25"/>
      <c r="G1029" s="26"/>
      <c r="H1029" s="2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</row>
    <row r="1030" spans="1:34" ht="19.5" customHeight="1">
      <c r="A1030" s="25"/>
      <c r="B1030" s="24"/>
      <c r="C1030" s="25"/>
      <c r="D1030" s="25"/>
      <c r="E1030" s="25"/>
      <c r="F1030" s="25"/>
      <c r="G1030" s="26"/>
      <c r="H1030" s="2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</row>
    <row r="1031" spans="1:34" ht="19.5" customHeight="1">
      <c r="A1031" s="25"/>
      <c r="B1031" s="24"/>
      <c r="C1031" s="25"/>
      <c r="D1031" s="25"/>
      <c r="E1031" s="25"/>
      <c r="F1031" s="25"/>
      <c r="G1031" s="26"/>
      <c r="H1031" s="2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</row>
    <row r="1032" spans="1:34" ht="19.5" customHeight="1">
      <c r="A1032" s="25"/>
      <c r="B1032" s="24"/>
      <c r="C1032" s="25"/>
      <c r="D1032" s="25"/>
      <c r="E1032" s="25"/>
      <c r="F1032" s="25"/>
      <c r="G1032" s="26"/>
      <c r="H1032" s="2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</row>
    <row r="1033" spans="1:34" ht="19.5" customHeight="1">
      <c r="A1033" s="25"/>
      <c r="B1033" s="24"/>
      <c r="C1033" s="25"/>
      <c r="D1033" s="25"/>
      <c r="E1033" s="25"/>
      <c r="F1033" s="25"/>
      <c r="G1033" s="26"/>
      <c r="H1033" s="2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</row>
    <row r="1034" spans="1:34" ht="19.5" customHeight="1">
      <c r="A1034" s="25"/>
      <c r="B1034" s="24"/>
      <c r="C1034" s="25"/>
      <c r="D1034" s="25"/>
      <c r="E1034" s="25"/>
      <c r="F1034" s="25"/>
      <c r="G1034" s="26"/>
      <c r="H1034" s="2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</row>
    <row r="1035" spans="1:34" ht="19.5" customHeight="1">
      <c r="A1035" s="25"/>
      <c r="B1035" s="24"/>
      <c r="C1035" s="25"/>
      <c r="D1035" s="25"/>
      <c r="E1035" s="25"/>
      <c r="F1035" s="25"/>
      <c r="G1035" s="26"/>
      <c r="H1035" s="2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</row>
    <row r="1036" spans="1:34" ht="19.5" customHeight="1">
      <c r="A1036" s="25"/>
      <c r="B1036" s="24"/>
      <c r="C1036" s="25"/>
      <c r="D1036" s="25"/>
      <c r="E1036" s="25"/>
      <c r="F1036" s="25"/>
      <c r="G1036" s="26"/>
      <c r="H1036" s="2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</row>
    <row r="1037" spans="1:34" ht="19.5" customHeight="1">
      <c r="A1037" s="25"/>
      <c r="B1037" s="24"/>
      <c r="C1037" s="25"/>
      <c r="D1037" s="25"/>
      <c r="E1037" s="25"/>
      <c r="F1037" s="25"/>
      <c r="G1037" s="26"/>
      <c r="H1037" s="2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</row>
    <row r="1038" spans="1:34" ht="19.5" customHeight="1">
      <c r="A1038" s="25"/>
      <c r="B1038" s="24"/>
      <c r="C1038" s="25"/>
      <c r="D1038" s="25"/>
      <c r="E1038" s="25"/>
      <c r="F1038" s="25"/>
      <c r="G1038" s="26"/>
      <c r="H1038" s="2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</row>
    <row r="1039" spans="1:34" ht="19.5" customHeight="1">
      <c r="A1039" s="25"/>
      <c r="B1039" s="24"/>
      <c r="C1039" s="25"/>
      <c r="D1039" s="25"/>
      <c r="E1039" s="25"/>
      <c r="F1039" s="25"/>
      <c r="G1039" s="26"/>
      <c r="H1039" s="2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</row>
    <row r="1040" spans="1:34" ht="19.5" customHeight="1">
      <c r="A1040" s="25"/>
      <c r="B1040" s="24"/>
      <c r="C1040" s="25"/>
      <c r="D1040" s="25"/>
      <c r="E1040" s="25"/>
      <c r="F1040" s="25"/>
      <c r="G1040" s="26"/>
      <c r="H1040" s="2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</row>
    <row r="1041" spans="1:34" ht="19.5" customHeight="1">
      <c r="A1041" s="25"/>
      <c r="B1041" s="24"/>
      <c r="C1041" s="25"/>
      <c r="D1041" s="25"/>
      <c r="E1041" s="25"/>
      <c r="F1041" s="25"/>
      <c r="G1041" s="26"/>
      <c r="H1041" s="2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</row>
    <row r="1042" spans="1:34" ht="19.5" customHeight="1">
      <c r="A1042" s="25"/>
      <c r="B1042" s="24"/>
      <c r="C1042" s="25"/>
      <c r="D1042" s="25"/>
      <c r="E1042" s="25"/>
      <c r="F1042" s="25"/>
      <c r="G1042" s="26"/>
      <c r="H1042" s="2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</row>
    <row r="1043" spans="1:34" ht="19.5" customHeight="1">
      <c r="A1043" s="25"/>
      <c r="B1043" s="24"/>
      <c r="C1043" s="25"/>
      <c r="D1043" s="25"/>
      <c r="E1043" s="25"/>
      <c r="F1043" s="25"/>
      <c r="G1043" s="26"/>
      <c r="H1043" s="2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</row>
    <row r="1044" spans="1:34" ht="19.5" customHeight="1">
      <c r="A1044" s="25"/>
      <c r="B1044" s="24"/>
      <c r="C1044" s="25"/>
      <c r="D1044" s="25"/>
      <c r="E1044" s="25"/>
      <c r="F1044" s="25"/>
      <c r="G1044" s="26"/>
      <c r="H1044" s="2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</row>
    <row r="1045" spans="1:34" ht="19.5" customHeight="1">
      <c r="A1045" s="25"/>
      <c r="B1045" s="24"/>
      <c r="C1045" s="25"/>
      <c r="D1045" s="25"/>
      <c r="E1045" s="25"/>
      <c r="F1045" s="25"/>
      <c r="G1045" s="26"/>
      <c r="H1045" s="2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</row>
    <row r="1046" spans="1:34" ht="19.5" customHeight="1">
      <c r="A1046" s="25"/>
      <c r="B1046" s="24"/>
      <c r="C1046" s="25"/>
      <c r="D1046" s="25"/>
      <c r="E1046" s="25"/>
      <c r="F1046" s="25"/>
      <c r="G1046" s="91"/>
      <c r="H1046" s="2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</row>
    <row r="1047" spans="1:34" ht="19.5" customHeight="1">
      <c r="A1047" s="25"/>
      <c r="B1047" s="24"/>
      <c r="C1047" s="25"/>
      <c r="D1047" s="25"/>
      <c r="E1047" s="25"/>
      <c r="F1047" s="25"/>
      <c r="G1047" s="26"/>
      <c r="H1047" s="2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</row>
    <row r="1048" spans="1:34" ht="19.5" customHeight="1">
      <c r="A1048" s="25"/>
      <c r="B1048" s="24"/>
      <c r="C1048" s="25"/>
      <c r="D1048" s="25"/>
      <c r="E1048" s="25"/>
      <c r="F1048" s="25"/>
      <c r="G1048" s="26"/>
      <c r="H1048" s="2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</row>
    <row r="1049" spans="1:34" ht="19.5" customHeight="1">
      <c r="A1049" s="25"/>
      <c r="B1049" s="24"/>
      <c r="C1049" s="25"/>
      <c r="D1049" s="25"/>
      <c r="E1049" s="25"/>
      <c r="F1049" s="25"/>
      <c r="G1049" s="26"/>
      <c r="H1049" s="2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</row>
    <row r="1050" spans="1:34" ht="19.5" customHeight="1">
      <c r="A1050" s="25"/>
      <c r="B1050" s="24"/>
      <c r="C1050" s="25"/>
      <c r="D1050" s="25"/>
      <c r="E1050" s="25"/>
      <c r="F1050" s="25"/>
      <c r="G1050" s="26"/>
      <c r="H1050" s="2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</row>
    <row r="1051" spans="1:34" ht="19.5" customHeight="1">
      <c r="A1051" s="25"/>
      <c r="B1051" s="24"/>
      <c r="C1051" s="25"/>
      <c r="D1051" s="25"/>
      <c r="E1051" s="25"/>
      <c r="F1051" s="25"/>
      <c r="G1051" s="26"/>
      <c r="H1051" s="2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</row>
    <row r="1052" spans="1:34" ht="19.5" customHeight="1">
      <c r="A1052" s="25"/>
      <c r="B1052" s="24"/>
      <c r="C1052" s="25"/>
      <c r="D1052" s="25"/>
      <c r="E1052" s="25"/>
      <c r="F1052" s="25"/>
      <c r="G1052" s="26"/>
      <c r="H1052" s="2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</row>
    <row r="1053" spans="1:34" ht="19.5" customHeight="1">
      <c r="A1053" s="25"/>
      <c r="B1053" s="24"/>
      <c r="C1053" s="25"/>
      <c r="D1053" s="25"/>
      <c r="E1053" s="25"/>
      <c r="F1053" s="25"/>
      <c r="G1053" s="26"/>
      <c r="H1053" s="2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</row>
    <row r="1054" spans="1:34" ht="19.5" customHeight="1">
      <c r="A1054" s="25"/>
      <c r="B1054" s="24"/>
      <c r="C1054" s="25"/>
      <c r="D1054" s="25"/>
      <c r="E1054" s="25"/>
      <c r="F1054" s="25"/>
      <c r="G1054" s="26"/>
      <c r="H1054" s="2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</row>
    <row r="1055" spans="1:34" ht="19.5" customHeight="1">
      <c r="A1055" s="25"/>
      <c r="B1055" s="24"/>
      <c r="C1055" s="25"/>
      <c r="D1055" s="25"/>
      <c r="E1055" s="25"/>
      <c r="F1055" s="25"/>
      <c r="G1055" s="26"/>
      <c r="H1055" s="2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</row>
    <row r="1056" spans="1:34" ht="19.5" customHeight="1">
      <c r="A1056" s="25"/>
      <c r="B1056" s="24"/>
      <c r="C1056" s="25"/>
      <c r="D1056" s="25"/>
      <c r="E1056" s="25"/>
      <c r="F1056" s="25"/>
      <c r="G1056" s="26"/>
      <c r="H1056" s="2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</row>
    <row r="1057" spans="1:34" ht="19.5" customHeight="1">
      <c r="A1057" s="25"/>
      <c r="B1057" s="24"/>
      <c r="C1057" s="25"/>
      <c r="D1057" s="25"/>
      <c r="E1057" s="25"/>
      <c r="F1057" s="25"/>
      <c r="G1057" s="26"/>
      <c r="H1057" s="2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  <c r="AC1057" s="15"/>
      <c r="AD1057" s="15"/>
      <c r="AE1057" s="15"/>
      <c r="AF1057" s="15"/>
      <c r="AG1057" s="15"/>
      <c r="AH1057" s="15"/>
    </row>
    <row r="1058" spans="1:34" ht="19.5" customHeight="1">
      <c r="A1058" s="25"/>
      <c r="B1058" s="24"/>
      <c r="C1058" s="25"/>
      <c r="D1058" s="25"/>
      <c r="E1058" s="25"/>
      <c r="F1058" s="25"/>
      <c r="G1058" s="26"/>
      <c r="H1058" s="2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</row>
    <row r="1059" spans="1:34" ht="19.5" customHeight="1">
      <c r="A1059" s="25"/>
      <c r="B1059" s="24"/>
      <c r="C1059" s="25"/>
      <c r="D1059" s="25"/>
      <c r="E1059" s="25"/>
      <c r="F1059" s="25"/>
      <c r="G1059" s="92"/>
      <c r="H1059" s="2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  <c r="AC1059" s="15"/>
      <c r="AD1059" s="15"/>
      <c r="AE1059" s="15"/>
      <c r="AF1059" s="15"/>
      <c r="AG1059" s="15"/>
      <c r="AH1059" s="15"/>
    </row>
    <row r="1060" spans="1:34" ht="19.5" customHeight="1">
      <c r="A1060" s="25"/>
      <c r="B1060" s="24"/>
      <c r="C1060" s="25"/>
      <c r="D1060" s="25"/>
      <c r="E1060" s="25"/>
      <c r="F1060" s="25"/>
      <c r="G1060" s="92"/>
      <c r="H1060" s="2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</row>
    <row r="1061" spans="1:34" ht="19.5" customHeight="1">
      <c r="A1061" s="25"/>
      <c r="B1061" s="24"/>
      <c r="C1061" s="25"/>
      <c r="D1061" s="25"/>
      <c r="E1061" s="25"/>
      <c r="F1061" s="25"/>
      <c r="G1061" s="92"/>
      <c r="H1061" s="2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  <c r="AC1061" s="15"/>
      <c r="AD1061" s="15"/>
      <c r="AE1061" s="15"/>
      <c r="AF1061" s="15"/>
      <c r="AG1061" s="15"/>
      <c r="AH1061" s="15"/>
    </row>
    <row r="1062" spans="1:34" ht="19.5" customHeight="1">
      <c r="A1062" s="25"/>
      <c r="B1062" s="24"/>
      <c r="C1062" s="25"/>
      <c r="D1062" s="25"/>
      <c r="E1062" s="25"/>
      <c r="F1062" s="25"/>
      <c r="G1062" s="92"/>
      <c r="H1062" s="2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</row>
    <row r="1063" spans="1:34" ht="19.5" customHeight="1">
      <c r="A1063" s="25"/>
      <c r="B1063" s="24"/>
      <c r="C1063" s="25"/>
      <c r="D1063" s="25"/>
      <c r="E1063" s="25"/>
      <c r="F1063" s="25"/>
      <c r="G1063" s="26"/>
      <c r="H1063" s="2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  <c r="AC1063" s="15"/>
      <c r="AD1063" s="15"/>
      <c r="AE1063" s="15"/>
      <c r="AF1063" s="15"/>
      <c r="AG1063" s="15"/>
      <c r="AH1063" s="15"/>
    </row>
    <row r="1064" spans="1:34" ht="19.5" customHeight="1">
      <c r="A1064" s="25"/>
      <c r="B1064" s="24"/>
      <c r="C1064" s="25"/>
      <c r="D1064" s="25"/>
      <c r="E1064" s="25"/>
      <c r="F1064" s="25"/>
      <c r="G1064" s="26"/>
      <c r="H1064" s="2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</row>
    <row r="1065" spans="1:34" ht="19.5" customHeight="1">
      <c r="A1065" s="25"/>
      <c r="B1065" s="24"/>
      <c r="C1065" s="25"/>
      <c r="D1065" s="25"/>
      <c r="E1065" s="25"/>
      <c r="F1065" s="25"/>
      <c r="G1065" s="26"/>
      <c r="H1065" s="2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  <c r="AC1065" s="15"/>
      <c r="AD1065" s="15"/>
      <c r="AE1065" s="15"/>
      <c r="AF1065" s="15"/>
      <c r="AG1065" s="15"/>
      <c r="AH1065" s="15"/>
    </row>
    <row r="1066" spans="1:34" ht="19.5" customHeight="1">
      <c r="A1066" s="25"/>
      <c r="B1066" s="24"/>
      <c r="C1066" s="25"/>
      <c r="D1066" s="25"/>
      <c r="E1066" s="25"/>
      <c r="F1066" s="25"/>
      <c r="G1066" s="26"/>
      <c r="H1066" s="2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</row>
    <row r="1067" spans="1:34" ht="19.5" customHeight="1">
      <c r="A1067" s="25"/>
      <c r="B1067" s="24"/>
      <c r="C1067" s="25"/>
      <c r="D1067" s="25"/>
      <c r="E1067" s="25"/>
      <c r="F1067" s="25"/>
      <c r="G1067" s="26"/>
      <c r="H1067" s="2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  <c r="AC1067" s="15"/>
      <c r="AD1067" s="15"/>
      <c r="AE1067" s="15"/>
      <c r="AF1067" s="15"/>
      <c r="AG1067" s="15"/>
      <c r="AH1067" s="15"/>
    </row>
    <row r="1068" spans="1:34" ht="19.5" customHeight="1">
      <c r="A1068" s="25"/>
      <c r="B1068" s="24"/>
      <c r="C1068" s="25"/>
      <c r="D1068" s="25"/>
      <c r="E1068" s="25"/>
      <c r="F1068" s="25"/>
      <c r="G1068" s="26"/>
      <c r="H1068" s="2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</row>
    <row r="1069" spans="1:34" ht="19.5" customHeight="1">
      <c r="A1069" s="25"/>
      <c r="B1069" s="24"/>
      <c r="C1069" s="25"/>
      <c r="D1069" s="25"/>
      <c r="E1069" s="25"/>
      <c r="F1069" s="25"/>
      <c r="G1069" s="26"/>
      <c r="H1069" s="2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  <c r="AC1069" s="15"/>
      <c r="AD1069" s="15"/>
      <c r="AE1069" s="15"/>
      <c r="AF1069" s="15"/>
      <c r="AG1069" s="15"/>
      <c r="AH1069" s="15"/>
    </row>
    <row r="1070" spans="1:34" ht="19.5" customHeight="1">
      <c r="A1070" s="25"/>
      <c r="B1070" s="24"/>
      <c r="C1070" s="25"/>
      <c r="D1070" s="25"/>
      <c r="E1070" s="25"/>
      <c r="F1070" s="25"/>
      <c r="G1070" s="26"/>
      <c r="H1070" s="2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</row>
    <row r="1071" spans="1:34" ht="19.5" customHeight="1">
      <c r="A1071" s="25"/>
      <c r="B1071" s="24"/>
      <c r="C1071" s="25"/>
      <c r="D1071" s="25"/>
      <c r="E1071" s="25"/>
      <c r="F1071" s="25"/>
      <c r="G1071" s="26"/>
      <c r="H1071" s="2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  <c r="AC1071" s="15"/>
      <c r="AD1071" s="15"/>
      <c r="AE1071" s="15"/>
      <c r="AF1071" s="15"/>
      <c r="AG1071" s="15"/>
      <c r="AH1071" s="15"/>
    </row>
    <row r="1072" spans="1:34" ht="19.5" customHeight="1">
      <c r="A1072" s="25"/>
      <c r="B1072" s="24"/>
      <c r="C1072" s="25"/>
      <c r="D1072" s="25"/>
      <c r="E1072" s="25"/>
      <c r="F1072" s="25"/>
      <c r="G1072" s="26"/>
      <c r="H1072" s="2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</row>
    <row r="1073" spans="1:34" ht="19.5" customHeight="1">
      <c r="A1073" s="25"/>
      <c r="B1073" s="24"/>
      <c r="C1073" s="25"/>
      <c r="D1073" s="25"/>
      <c r="E1073" s="25"/>
      <c r="F1073" s="25"/>
      <c r="G1073" s="26"/>
      <c r="H1073" s="2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  <c r="AC1073" s="15"/>
      <c r="AD1073" s="15"/>
      <c r="AE1073" s="15"/>
      <c r="AF1073" s="15"/>
      <c r="AG1073" s="15"/>
      <c r="AH1073" s="15"/>
    </row>
    <row r="1074" spans="1:34" ht="19.5" customHeight="1">
      <c r="A1074" s="25"/>
      <c r="B1074" s="24"/>
      <c r="C1074" s="25"/>
      <c r="D1074" s="25"/>
      <c r="E1074" s="25"/>
      <c r="F1074" s="25"/>
      <c r="G1074" s="26"/>
      <c r="H1074" s="2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</row>
    <row r="1075" spans="1:34" ht="19.5" customHeight="1">
      <c r="A1075" s="25"/>
      <c r="B1075" s="24"/>
      <c r="C1075" s="25"/>
      <c r="D1075" s="25"/>
      <c r="E1075" s="25"/>
      <c r="F1075" s="25"/>
      <c r="G1075" s="26"/>
      <c r="H1075" s="2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  <c r="AC1075" s="15"/>
      <c r="AD1075" s="15"/>
      <c r="AE1075" s="15"/>
      <c r="AF1075" s="15"/>
      <c r="AG1075" s="15"/>
      <c r="AH1075" s="15"/>
    </row>
    <row r="1076" spans="1:34" ht="19.5" customHeight="1">
      <c r="A1076" s="25"/>
      <c r="B1076" s="24"/>
      <c r="C1076" s="25"/>
      <c r="D1076" s="25"/>
      <c r="E1076" s="25"/>
      <c r="F1076" s="25"/>
      <c r="G1076" s="26"/>
      <c r="H1076" s="2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</row>
    <row r="1077" spans="1:34" ht="19.5" customHeight="1">
      <c r="A1077" s="25"/>
      <c r="B1077" s="24"/>
      <c r="C1077" s="25"/>
      <c r="D1077" s="25"/>
      <c r="E1077" s="25"/>
      <c r="F1077" s="25"/>
      <c r="G1077" s="26"/>
      <c r="H1077" s="2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  <c r="AC1077" s="15"/>
      <c r="AD1077" s="15"/>
      <c r="AE1077" s="15"/>
      <c r="AF1077" s="15"/>
      <c r="AG1077" s="15"/>
      <c r="AH1077" s="15"/>
    </row>
    <row r="1078" spans="1:34" ht="19.5" customHeight="1">
      <c r="A1078" s="25"/>
      <c r="B1078" s="24"/>
      <c r="C1078" s="25"/>
      <c r="D1078" s="25"/>
      <c r="E1078" s="25"/>
      <c r="F1078" s="25"/>
      <c r="G1078" s="26"/>
      <c r="H1078" s="2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</row>
    <row r="1079" spans="1:34" ht="19.5" customHeight="1">
      <c r="A1079" s="25"/>
      <c r="B1079" s="24"/>
      <c r="C1079" s="25"/>
      <c r="D1079" s="25"/>
      <c r="E1079" s="25"/>
      <c r="F1079" s="25"/>
      <c r="G1079" s="26"/>
      <c r="H1079" s="2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  <c r="AC1079" s="15"/>
      <c r="AD1079" s="15"/>
      <c r="AE1079" s="15"/>
      <c r="AF1079" s="15"/>
      <c r="AG1079" s="15"/>
      <c r="AH1079" s="15"/>
    </row>
    <row r="1080" spans="1:34" ht="19.5" customHeight="1">
      <c r="A1080" s="25"/>
      <c r="B1080" s="24"/>
      <c r="C1080" s="25"/>
      <c r="D1080" s="25"/>
      <c r="E1080" s="25"/>
      <c r="F1080" s="25"/>
      <c r="G1080" s="26"/>
      <c r="H1080" s="2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</row>
    <row r="1081" spans="1:34" ht="19.5" customHeight="1">
      <c r="A1081" s="25"/>
      <c r="B1081" s="24"/>
      <c r="C1081" s="25"/>
      <c r="D1081" s="25"/>
      <c r="E1081" s="25"/>
      <c r="F1081" s="25"/>
      <c r="G1081" s="26"/>
      <c r="H1081" s="2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  <c r="AC1081" s="15"/>
      <c r="AD1081" s="15"/>
      <c r="AE1081" s="15"/>
      <c r="AF1081" s="15"/>
      <c r="AG1081" s="15"/>
      <c r="AH1081" s="15"/>
    </row>
    <row r="1082" spans="1:34" ht="19.5" customHeight="1">
      <c r="A1082" s="25"/>
      <c r="B1082" s="24"/>
      <c r="C1082" s="25"/>
      <c r="D1082" s="25"/>
      <c r="E1082" s="25"/>
      <c r="F1082" s="25"/>
      <c r="G1082" s="26"/>
      <c r="H1082" s="2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</row>
    <row r="1083" spans="1:34" ht="19.5" customHeight="1">
      <c r="A1083" s="25"/>
      <c r="B1083" s="24"/>
      <c r="C1083" s="25"/>
      <c r="D1083" s="25"/>
      <c r="E1083" s="25"/>
      <c r="F1083" s="25"/>
      <c r="G1083" s="26"/>
      <c r="H1083" s="2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  <c r="AC1083" s="15"/>
      <c r="AD1083" s="15"/>
      <c r="AE1083" s="15"/>
      <c r="AF1083" s="15"/>
      <c r="AG1083" s="15"/>
      <c r="AH1083" s="15"/>
    </row>
    <row r="1084" spans="1:34" ht="19.5" customHeight="1">
      <c r="A1084" s="25"/>
      <c r="B1084" s="24"/>
      <c r="C1084" s="25"/>
      <c r="D1084" s="25"/>
      <c r="E1084" s="25"/>
      <c r="F1084" s="25"/>
      <c r="G1084" s="26"/>
      <c r="H1084" s="2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</row>
    <row r="1085" spans="1:34" ht="19.5" customHeight="1">
      <c r="A1085" s="25"/>
      <c r="B1085" s="24"/>
      <c r="C1085" s="25"/>
      <c r="D1085" s="25"/>
      <c r="E1085" s="25"/>
      <c r="F1085" s="25"/>
      <c r="G1085" s="26"/>
      <c r="H1085" s="2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  <c r="AC1085" s="15"/>
      <c r="AD1085" s="15"/>
      <c r="AE1085" s="15"/>
      <c r="AF1085" s="15"/>
      <c r="AG1085" s="15"/>
      <c r="AH1085" s="15"/>
    </row>
    <row r="1086" spans="1:34" ht="19.5" customHeight="1">
      <c r="A1086" s="25"/>
      <c r="B1086" s="24"/>
      <c r="C1086" s="25"/>
      <c r="D1086" s="25"/>
      <c r="E1086" s="25"/>
      <c r="F1086" s="25"/>
      <c r="G1086" s="26"/>
      <c r="H1086" s="2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</row>
    <row r="1087" spans="1:34" ht="19.5" customHeight="1">
      <c r="A1087" s="25"/>
      <c r="B1087" s="24"/>
      <c r="C1087" s="25"/>
      <c r="D1087" s="25"/>
      <c r="E1087" s="25"/>
      <c r="F1087" s="25"/>
      <c r="G1087" s="26"/>
      <c r="H1087" s="2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  <c r="AC1087" s="15"/>
      <c r="AD1087" s="15"/>
      <c r="AE1087" s="15"/>
      <c r="AF1087" s="15"/>
      <c r="AG1087" s="15"/>
      <c r="AH1087" s="15"/>
    </row>
    <row r="1088" spans="1:34" ht="19.5" customHeight="1">
      <c r="A1088" s="25"/>
      <c r="B1088" s="24"/>
      <c r="C1088" s="25"/>
      <c r="D1088" s="25"/>
      <c r="E1088" s="25"/>
      <c r="F1088" s="25"/>
      <c r="G1088" s="26"/>
      <c r="H1088" s="2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</row>
    <row r="1089" spans="1:34" ht="19.5" customHeight="1">
      <c r="A1089" s="25"/>
      <c r="B1089" s="24"/>
      <c r="C1089" s="25"/>
      <c r="D1089" s="25"/>
      <c r="E1089" s="25"/>
      <c r="F1089" s="25"/>
      <c r="G1089" s="26"/>
      <c r="H1089" s="2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  <c r="AC1089" s="15"/>
      <c r="AD1089" s="15"/>
      <c r="AE1089" s="15"/>
      <c r="AF1089" s="15"/>
      <c r="AG1089" s="15"/>
      <c r="AH1089" s="15"/>
    </row>
    <row r="1090" spans="1:34" ht="19.5" customHeight="1">
      <c r="A1090" s="25"/>
      <c r="B1090" s="24"/>
      <c r="C1090" s="25"/>
      <c r="D1090" s="25"/>
      <c r="E1090" s="25"/>
      <c r="F1090" s="25"/>
      <c r="G1090" s="26"/>
      <c r="H1090" s="2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</row>
    <row r="1091" spans="1:34" ht="19.5" customHeight="1">
      <c r="A1091" s="25"/>
      <c r="B1091" s="24"/>
      <c r="C1091" s="25"/>
      <c r="D1091" s="25"/>
      <c r="E1091" s="25"/>
      <c r="F1091" s="25"/>
      <c r="G1091" s="26"/>
      <c r="H1091" s="2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  <c r="AC1091" s="15"/>
      <c r="AD1091" s="15"/>
      <c r="AE1091" s="15"/>
      <c r="AF1091" s="15"/>
      <c r="AG1091" s="15"/>
      <c r="AH1091" s="15"/>
    </row>
    <row r="1092" spans="1:34" ht="19.5" customHeight="1">
      <c r="A1092" s="25"/>
      <c r="B1092" s="24"/>
      <c r="C1092" s="25"/>
      <c r="D1092" s="25"/>
      <c r="E1092" s="25"/>
      <c r="F1092" s="25"/>
      <c r="G1092" s="26"/>
      <c r="H1092" s="2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</row>
    <row r="1093" spans="1:34" ht="19.5" customHeight="1">
      <c r="A1093" s="25"/>
      <c r="B1093" s="24"/>
      <c r="C1093" s="25"/>
      <c r="D1093" s="25"/>
      <c r="E1093" s="25"/>
      <c r="F1093" s="25"/>
      <c r="G1093" s="92"/>
      <c r="H1093" s="2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  <c r="AC1093" s="15"/>
      <c r="AD1093" s="15"/>
      <c r="AE1093" s="15"/>
      <c r="AF1093" s="15"/>
      <c r="AG1093" s="15"/>
      <c r="AH1093" s="15"/>
    </row>
    <row r="1094" spans="1:34" ht="19.5" customHeight="1">
      <c r="A1094" s="25"/>
      <c r="B1094" s="24"/>
      <c r="C1094" s="25"/>
      <c r="D1094" s="25"/>
      <c r="E1094" s="25"/>
      <c r="F1094" s="25"/>
      <c r="G1094" s="92"/>
      <c r="H1094" s="2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</row>
    <row r="1095" spans="1:34" ht="19.5" customHeight="1">
      <c r="A1095" s="25"/>
      <c r="B1095" s="97"/>
      <c r="C1095" s="98"/>
      <c r="D1095" s="98"/>
      <c r="E1095" s="98"/>
      <c r="F1095" s="98"/>
      <c r="G1095" s="92"/>
      <c r="H1095" s="2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  <c r="AC1095" s="15"/>
      <c r="AD1095" s="15"/>
      <c r="AE1095" s="15"/>
      <c r="AF1095" s="15"/>
      <c r="AG1095" s="15"/>
      <c r="AH1095" s="15"/>
    </row>
    <row r="1096" spans="1:34" ht="19.5" customHeight="1">
      <c r="A1096" s="25"/>
      <c r="B1096" s="97"/>
      <c r="C1096" s="25"/>
      <c r="D1096" s="25"/>
      <c r="E1096" s="25"/>
      <c r="F1096" s="25"/>
      <c r="G1096" s="92"/>
      <c r="H1096" s="2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</row>
    <row r="1097" spans="1:34" ht="19.5" customHeight="1">
      <c r="A1097" s="25"/>
      <c r="B1097" s="24"/>
      <c r="C1097" s="25"/>
      <c r="D1097" s="25"/>
      <c r="E1097" s="25"/>
      <c r="F1097" s="25"/>
      <c r="G1097" s="26"/>
      <c r="H1097" s="2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  <c r="AC1097" s="15"/>
      <c r="AD1097" s="15"/>
      <c r="AE1097" s="15"/>
      <c r="AF1097" s="15"/>
      <c r="AG1097" s="15"/>
      <c r="AH1097" s="15"/>
    </row>
    <row r="1098" spans="1:34" ht="19.5" customHeight="1">
      <c r="A1098" s="25"/>
      <c r="B1098" s="24"/>
      <c r="C1098" s="25"/>
      <c r="D1098" s="25"/>
      <c r="E1098" s="25"/>
      <c r="F1098" s="25"/>
      <c r="G1098" s="26"/>
      <c r="H1098" s="2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</row>
    <row r="1099" spans="1:34" ht="19.5" customHeight="1">
      <c r="A1099" s="25"/>
      <c r="B1099" s="24"/>
      <c r="C1099" s="25"/>
      <c r="D1099" s="25"/>
      <c r="E1099" s="25"/>
      <c r="F1099" s="25"/>
      <c r="G1099" s="26"/>
      <c r="H1099" s="2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  <c r="AC1099" s="15"/>
      <c r="AD1099" s="15"/>
      <c r="AE1099" s="15"/>
      <c r="AF1099" s="15"/>
      <c r="AG1099" s="15"/>
      <c r="AH1099" s="15"/>
    </row>
    <row r="1100" spans="1:34" ht="19.5" customHeight="1">
      <c r="A1100" s="25"/>
      <c r="B1100" s="24"/>
      <c r="C1100" s="25"/>
      <c r="D1100" s="25"/>
      <c r="E1100" s="25"/>
      <c r="F1100" s="25"/>
      <c r="G1100" s="26"/>
      <c r="H1100" s="2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</row>
    <row r="1101" spans="1:34" ht="19.5" customHeight="1">
      <c r="A1101" s="25"/>
      <c r="B1101" s="24"/>
      <c r="C1101" s="25"/>
      <c r="D1101" s="25"/>
      <c r="E1101" s="25"/>
      <c r="F1101" s="25"/>
      <c r="G1101" s="91"/>
      <c r="H1101" s="2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  <c r="AC1101" s="15"/>
      <c r="AD1101" s="15"/>
      <c r="AE1101" s="15"/>
      <c r="AF1101" s="15"/>
      <c r="AG1101" s="15"/>
      <c r="AH1101" s="15"/>
    </row>
    <row r="1102" spans="1:34" ht="19.5" customHeight="1">
      <c r="A1102" s="25"/>
      <c r="B1102" s="24"/>
      <c r="C1102" s="25"/>
      <c r="D1102" s="25"/>
      <c r="E1102" s="25"/>
      <c r="F1102" s="25"/>
      <c r="G1102" s="26"/>
      <c r="H1102" s="2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</row>
    <row r="1103" spans="1:34" ht="19.5" customHeight="1">
      <c r="A1103" s="25"/>
      <c r="B1103" s="24"/>
      <c r="C1103" s="25"/>
      <c r="D1103" s="25"/>
      <c r="E1103" s="25"/>
      <c r="F1103" s="25"/>
      <c r="G1103" s="26"/>
      <c r="H1103" s="2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  <c r="AC1103" s="15"/>
      <c r="AD1103" s="15"/>
      <c r="AE1103" s="15"/>
      <c r="AF1103" s="15"/>
      <c r="AG1103" s="15"/>
      <c r="AH1103" s="15"/>
    </row>
    <row r="1104" spans="1:34" ht="19.5" customHeight="1">
      <c r="A1104" s="25"/>
      <c r="B1104" s="24"/>
      <c r="C1104" s="25"/>
      <c r="D1104" s="25"/>
      <c r="E1104" s="25"/>
      <c r="F1104" s="25"/>
      <c r="G1104" s="26"/>
      <c r="H1104" s="2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</row>
    <row r="1105" spans="1:34" ht="19.5" customHeight="1">
      <c r="A1105" s="25"/>
      <c r="B1105" s="24"/>
      <c r="C1105" s="25"/>
      <c r="D1105" s="25"/>
      <c r="E1105" s="25"/>
      <c r="F1105" s="25"/>
      <c r="G1105" s="26"/>
      <c r="H1105" s="2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  <c r="AC1105" s="15"/>
      <c r="AD1105" s="15"/>
      <c r="AE1105" s="15"/>
      <c r="AF1105" s="15"/>
      <c r="AG1105" s="15"/>
      <c r="AH1105" s="15"/>
    </row>
    <row r="1106" spans="1:34" ht="19.5" customHeight="1">
      <c r="A1106" s="25"/>
      <c r="B1106" s="24"/>
      <c r="C1106" s="25"/>
      <c r="D1106" s="25"/>
      <c r="E1106" s="25"/>
      <c r="F1106" s="25"/>
      <c r="G1106" s="26"/>
      <c r="H1106" s="2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</row>
    <row r="1107" spans="1:34" ht="19.5" customHeight="1">
      <c r="A1107" s="25"/>
      <c r="B1107" s="24"/>
      <c r="C1107" s="25"/>
      <c r="D1107" s="25"/>
      <c r="E1107" s="25"/>
      <c r="F1107" s="25"/>
      <c r="G1107" s="26"/>
      <c r="H1107" s="2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  <c r="AC1107" s="15"/>
      <c r="AD1107" s="15"/>
      <c r="AE1107" s="15"/>
      <c r="AF1107" s="15"/>
      <c r="AG1107" s="15"/>
      <c r="AH1107" s="15"/>
    </row>
    <row r="1108" spans="1:34" ht="19.5" customHeight="1">
      <c r="A1108" s="25"/>
      <c r="B1108" s="24"/>
      <c r="C1108" s="25"/>
      <c r="D1108" s="25"/>
      <c r="E1108" s="25"/>
      <c r="F1108" s="25"/>
      <c r="G1108" s="26"/>
      <c r="H1108" s="2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</row>
    <row r="1109" spans="1:34" ht="19.5" customHeight="1">
      <c r="A1109" s="25"/>
      <c r="B1109" s="24"/>
      <c r="C1109" s="25"/>
      <c r="D1109" s="25"/>
      <c r="E1109" s="25"/>
      <c r="F1109" s="25"/>
      <c r="G1109" s="26"/>
      <c r="H1109" s="2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  <c r="AC1109" s="15"/>
      <c r="AD1109" s="15"/>
      <c r="AE1109" s="15"/>
      <c r="AF1109" s="15"/>
      <c r="AG1109" s="15"/>
      <c r="AH1109" s="15"/>
    </row>
    <row r="1110" spans="1:34" ht="19.5" customHeight="1">
      <c r="A1110" s="25"/>
      <c r="B1110" s="24"/>
      <c r="C1110" s="25"/>
      <c r="D1110" s="25"/>
      <c r="E1110" s="25"/>
      <c r="F1110" s="25"/>
      <c r="G1110" s="26"/>
      <c r="H1110" s="2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</row>
    <row r="1111" spans="1:34" ht="19.5" customHeight="1">
      <c r="A1111" s="25"/>
      <c r="B1111" s="24"/>
      <c r="C1111" s="25"/>
      <c r="D1111" s="25"/>
      <c r="E1111" s="25"/>
      <c r="F1111" s="25"/>
      <c r="G1111" s="26"/>
      <c r="H1111" s="2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  <c r="AC1111" s="15"/>
      <c r="AD1111" s="15"/>
      <c r="AE1111" s="15"/>
      <c r="AF1111" s="15"/>
      <c r="AG1111" s="15"/>
      <c r="AH1111" s="15"/>
    </row>
    <row r="1112" spans="1:34" ht="19.5" customHeight="1">
      <c r="A1112" s="25"/>
      <c r="B1112" s="24"/>
      <c r="C1112" s="25"/>
      <c r="D1112" s="25"/>
      <c r="E1112" s="25"/>
      <c r="F1112" s="25"/>
      <c r="G1112" s="26"/>
      <c r="H1112" s="2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</row>
    <row r="1113" spans="1:34" ht="19.5" customHeight="1">
      <c r="A1113" s="25"/>
      <c r="B1113" s="24"/>
      <c r="C1113" s="25"/>
      <c r="D1113" s="25"/>
      <c r="E1113" s="25"/>
      <c r="F1113" s="25"/>
      <c r="G1113" s="26"/>
      <c r="H1113" s="2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  <c r="AC1113" s="15"/>
      <c r="AD1113" s="15"/>
      <c r="AE1113" s="15"/>
      <c r="AF1113" s="15"/>
      <c r="AG1113" s="15"/>
      <c r="AH1113" s="15"/>
    </row>
    <row r="1114" spans="1:34" ht="19.5" customHeight="1">
      <c r="A1114" s="25"/>
      <c r="B1114" s="24"/>
      <c r="C1114" s="25"/>
      <c r="D1114" s="25"/>
      <c r="E1114" s="25"/>
      <c r="F1114" s="25"/>
      <c r="G1114" s="26"/>
      <c r="H1114" s="2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</row>
    <row r="1115" spans="1:34" ht="19.5" customHeight="1">
      <c r="A1115" s="25"/>
      <c r="B1115" s="24"/>
      <c r="C1115" s="25"/>
      <c r="D1115" s="25"/>
      <c r="E1115" s="25"/>
      <c r="F1115" s="25"/>
      <c r="G1115" s="26"/>
      <c r="H1115" s="2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  <c r="AC1115" s="15"/>
      <c r="AD1115" s="15"/>
      <c r="AE1115" s="15"/>
      <c r="AF1115" s="15"/>
      <c r="AG1115" s="15"/>
      <c r="AH1115" s="15"/>
    </row>
    <row r="1116" spans="1:34" ht="19.5" customHeight="1">
      <c r="A1116" s="25"/>
      <c r="B1116" s="24"/>
      <c r="C1116" s="25"/>
      <c r="D1116" s="25"/>
      <c r="E1116" s="25"/>
      <c r="F1116" s="25"/>
      <c r="G1116" s="26"/>
      <c r="H1116" s="2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</row>
    <row r="1117" spans="1:34" ht="19.5" customHeight="1">
      <c r="A1117" s="25"/>
      <c r="B1117" s="24"/>
      <c r="C1117" s="25"/>
      <c r="D1117" s="25"/>
      <c r="E1117" s="25"/>
      <c r="F1117" s="25"/>
      <c r="G1117" s="26"/>
      <c r="H1117" s="2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  <c r="AC1117" s="15"/>
      <c r="AD1117" s="15"/>
      <c r="AE1117" s="15"/>
      <c r="AF1117" s="15"/>
      <c r="AG1117" s="15"/>
      <c r="AH1117" s="15"/>
    </row>
    <row r="1118" spans="1:34" ht="19.5" customHeight="1">
      <c r="A1118" s="25"/>
      <c r="B1118" s="24"/>
      <c r="C1118" s="25"/>
      <c r="D1118" s="25"/>
      <c r="E1118" s="25"/>
      <c r="F1118" s="25"/>
      <c r="G1118" s="26"/>
      <c r="H1118" s="2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</row>
    <row r="1119" spans="1:34" ht="19.5" customHeight="1">
      <c r="A1119" s="25"/>
      <c r="B1119" s="24"/>
      <c r="C1119" s="25"/>
      <c r="D1119" s="25"/>
      <c r="E1119" s="25"/>
      <c r="F1119" s="25"/>
      <c r="G1119" s="26"/>
      <c r="H1119" s="2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  <c r="AC1119" s="15"/>
      <c r="AD1119" s="15"/>
      <c r="AE1119" s="15"/>
      <c r="AF1119" s="15"/>
      <c r="AG1119" s="15"/>
      <c r="AH1119" s="15"/>
    </row>
    <row r="1120" spans="1:34" ht="19.5" customHeight="1">
      <c r="A1120" s="25"/>
      <c r="B1120" s="24"/>
      <c r="C1120" s="25"/>
      <c r="D1120" s="25"/>
      <c r="E1120" s="25"/>
      <c r="F1120" s="25"/>
      <c r="G1120" s="26"/>
      <c r="H1120" s="2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</row>
    <row r="1121" spans="1:34" ht="19.5" customHeight="1">
      <c r="A1121" s="25"/>
      <c r="B1121" s="24"/>
      <c r="C1121" s="25"/>
      <c r="D1121" s="25"/>
      <c r="E1121" s="25"/>
      <c r="F1121" s="25"/>
      <c r="G1121" s="26"/>
      <c r="H1121" s="2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  <c r="AC1121" s="15"/>
      <c r="AD1121" s="15"/>
      <c r="AE1121" s="15"/>
      <c r="AF1121" s="15"/>
      <c r="AG1121" s="15"/>
      <c r="AH1121" s="15"/>
    </row>
    <row r="1122" spans="1:34" ht="19.5" customHeight="1">
      <c r="A1122" s="25"/>
      <c r="B1122" s="24"/>
      <c r="C1122" s="25"/>
      <c r="D1122" s="25"/>
      <c r="E1122" s="25"/>
      <c r="F1122" s="25"/>
      <c r="G1122" s="26"/>
      <c r="H1122" s="2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</row>
    <row r="1123" spans="1:34" ht="19.5" customHeight="1">
      <c r="A1123" s="25"/>
      <c r="B1123" s="24"/>
      <c r="C1123" s="25"/>
      <c r="D1123" s="25"/>
      <c r="E1123" s="25"/>
      <c r="F1123" s="25"/>
      <c r="G1123" s="26"/>
      <c r="H1123" s="2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  <c r="AC1123" s="15"/>
      <c r="AD1123" s="15"/>
      <c r="AE1123" s="15"/>
      <c r="AF1123" s="15"/>
      <c r="AG1123" s="15"/>
      <c r="AH1123" s="15"/>
    </row>
    <row r="1124" spans="1:34" ht="19.5" customHeight="1">
      <c r="A1124" s="25"/>
      <c r="B1124" s="24"/>
      <c r="C1124" s="25"/>
      <c r="D1124" s="25"/>
      <c r="E1124" s="25"/>
      <c r="F1124" s="25"/>
      <c r="G1124" s="26"/>
      <c r="H1124" s="2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</row>
    <row r="1125" spans="1:34" ht="19.5" customHeight="1">
      <c r="A1125" s="25"/>
      <c r="B1125" s="24"/>
      <c r="C1125" s="25"/>
      <c r="D1125" s="25"/>
      <c r="E1125" s="25"/>
      <c r="F1125" s="25"/>
      <c r="G1125" s="26"/>
      <c r="H1125" s="2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  <c r="AC1125" s="15"/>
      <c r="AD1125" s="15"/>
      <c r="AE1125" s="15"/>
      <c r="AF1125" s="15"/>
      <c r="AG1125" s="15"/>
      <c r="AH1125" s="15"/>
    </row>
    <row r="1126" spans="1:34" ht="19.5" customHeight="1">
      <c r="A1126" s="25"/>
      <c r="B1126" s="24"/>
      <c r="C1126" s="25"/>
      <c r="D1126" s="25"/>
      <c r="E1126" s="25"/>
      <c r="F1126" s="25"/>
      <c r="G1126" s="26"/>
      <c r="H1126" s="2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</row>
    <row r="1127" spans="1:34" ht="19.5" customHeight="1">
      <c r="A1127" s="25"/>
      <c r="B1127" s="24"/>
      <c r="C1127" s="25"/>
      <c r="D1127" s="25"/>
      <c r="E1127" s="25"/>
      <c r="F1127" s="25"/>
      <c r="G1127" s="26"/>
      <c r="H1127" s="2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  <c r="AC1127" s="15"/>
      <c r="AD1127" s="15"/>
      <c r="AE1127" s="15"/>
      <c r="AF1127" s="15"/>
      <c r="AG1127" s="15"/>
      <c r="AH1127" s="15"/>
    </row>
    <row r="1128" spans="1:34" ht="19.5" customHeight="1">
      <c r="A1128" s="25"/>
      <c r="B1128" s="24"/>
      <c r="C1128" s="25"/>
      <c r="D1128" s="25"/>
      <c r="E1128" s="25"/>
      <c r="F1128" s="25"/>
      <c r="G1128" s="26"/>
      <c r="H1128" s="2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</row>
    <row r="1129" spans="1:34" ht="19.5" customHeight="1">
      <c r="A1129" s="25"/>
      <c r="B1129" s="24"/>
      <c r="C1129" s="25"/>
      <c r="D1129" s="25"/>
      <c r="E1129" s="25"/>
      <c r="F1129" s="25"/>
      <c r="G1129" s="26"/>
      <c r="H1129" s="2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  <c r="AC1129" s="15"/>
      <c r="AD1129" s="15"/>
      <c r="AE1129" s="15"/>
      <c r="AF1129" s="15"/>
      <c r="AG1129" s="15"/>
      <c r="AH1129" s="15"/>
    </row>
    <row r="1130" spans="1:34" ht="19.5" customHeight="1">
      <c r="A1130" s="25"/>
      <c r="B1130" s="24"/>
      <c r="C1130" s="25"/>
      <c r="D1130" s="25"/>
      <c r="E1130" s="25"/>
      <c r="F1130" s="25"/>
      <c r="G1130" s="26"/>
      <c r="H1130" s="2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</row>
    <row r="1131" spans="1:34" ht="19.5" customHeight="1">
      <c r="A1131" s="25"/>
      <c r="B1131" s="24"/>
      <c r="C1131" s="25"/>
      <c r="D1131" s="25"/>
      <c r="E1131" s="25"/>
      <c r="F1131" s="25"/>
      <c r="G1131" s="91"/>
      <c r="H1131" s="2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  <c r="AC1131" s="15"/>
      <c r="AD1131" s="15"/>
      <c r="AE1131" s="15"/>
      <c r="AF1131" s="15"/>
      <c r="AG1131" s="15"/>
      <c r="AH1131" s="15"/>
    </row>
    <row r="1132" spans="1:34" ht="19.5" customHeight="1">
      <c r="A1132" s="25"/>
      <c r="B1132" s="24"/>
      <c r="C1132" s="25"/>
      <c r="D1132" s="25"/>
      <c r="E1132" s="25"/>
      <c r="F1132" s="25"/>
      <c r="G1132" s="26"/>
      <c r="H1132" s="2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</row>
    <row r="1133" spans="1:34" ht="19.5" customHeight="1">
      <c r="A1133" s="25"/>
      <c r="B1133" s="24"/>
      <c r="C1133" s="25"/>
      <c r="D1133" s="25"/>
      <c r="E1133" s="25"/>
      <c r="F1133" s="25"/>
      <c r="G1133" s="26"/>
      <c r="H1133" s="2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  <c r="AC1133" s="15"/>
      <c r="AD1133" s="15"/>
      <c r="AE1133" s="15"/>
      <c r="AF1133" s="15"/>
      <c r="AG1133" s="15"/>
      <c r="AH1133" s="15"/>
    </row>
    <row r="1134" spans="1:34" ht="19.5" customHeight="1">
      <c r="A1134" s="25"/>
      <c r="B1134" s="24"/>
      <c r="C1134" s="25"/>
      <c r="D1134" s="25"/>
      <c r="E1134" s="25"/>
      <c r="F1134" s="25"/>
      <c r="G1134" s="26"/>
      <c r="H1134" s="2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</row>
    <row r="1135" spans="1:34" ht="19.5" customHeight="1">
      <c r="A1135" s="25"/>
      <c r="B1135" s="24"/>
      <c r="C1135" s="25"/>
      <c r="D1135" s="25"/>
      <c r="E1135" s="25"/>
      <c r="F1135" s="25"/>
      <c r="G1135" s="26"/>
      <c r="H1135" s="2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  <c r="AC1135" s="15"/>
      <c r="AD1135" s="15"/>
      <c r="AE1135" s="15"/>
      <c r="AF1135" s="15"/>
      <c r="AG1135" s="15"/>
      <c r="AH1135" s="15"/>
    </row>
    <row r="1136" spans="1:34" ht="19.5" customHeight="1">
      <c r="A1136" s="25"/>
      <c r="B1136" s="24"/>
      <c r="C1136" s="25"/>
      <c r="D1136" s="25"/>
      <c r="E1136" s="25"/>
      <c r="F1136" s="25"/>
      <c r="G1136" s="26"/>
      <c r="H1136" s="2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</row>
    <row r="1137" spans="1:34" ht="19.5" customHeight="1">
      <c r="A1137" s="25"/>
      <c r="B1137" s="24"/>
      <c r="C1137" s="25"/>
      <c r="D1137" s="25"/>
      <c r="E1137" s="25"/>
      <c r="F1137" s="25"/>
      <c r="G1137" s="26"/>
      <c r="H1137" s="2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  <c r="AC1137" s="15"/>
      <c r="AD1137" s="15"/>
      <c r="AE1137" s="15"/>
      <c r="AF1137" s="15"/>
      <c r="AG1137" s="15"/>
      <c r="AH1137" s="15"/>
    </row>
    <row r="1138" spans="1:34" ht="19.5" customHeight="1">
      <c r="A1138" s="25"/>
      <c r="B1138" s="24"/>
      <c r="C1138" s="25"/>
      <c r="D1138" s="25"/>
      <c r="E1138" s="25"/>
      <c r="F1138" s="25"/>
      <c r="G1138" s="26"/>
      <c r="H1138" s="2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</row>
    <row r="1139" spans="1:34" ht="19.5" customHeight="1">
      <c r="A1139" s="25"/>
      <c r="B1139" s="24"/>
      <c r="C1139" s="25"/>
      <c r="D1139" s="25"/>
      <c r="E1139" s="25"/>
      <c r="F1139" s="25"/>
      <c r="G1139" s="26"/>
      <c r="H1139" s="2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  <c r="AC1139" s="15"/>
      <c r="AD1139" s="15"/>
      <c r="AE1139" s="15"/>
      <c r="AF1139" s="15"/>
      <c r="AG1139" s="15"/>
      <c r="AH1139" s="15"/>
    </row>
    <row r="1140" spans="1:34" ht="19.5" customHeight="1">
      <c r="A1140" s="25"/>
      <c r="B1140" s="24"/>
      <c r="C1140" s="25"/>
      <c r="D1140" s="25"/>
      <c r="E1140" s="25"/>
      <c r="F1140" s="25"/>
      <c r="G1140" s="26"/>
      <c r="H1140" s="2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</row>
    <row r="1141" spans="1:34" ht="19.5" customHeight="1">
      <c r="A1141" s="25"/>
      <c r="B1141" s="24"/>
      <c r="C1141" s="25"/>
      <c r="D1141" s="25"/>
      <c r="E1141" s="25"/>
      <c r="F1141" s="25"/>
      <c r="G1141" s="26"/>
      <c r="H1141" s="2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  <c r="AC1141" s="15"/>
      <c r="AD1141" s="15"/>
      <c r="AE1141" s="15"/>
      <c r="AF1141" s="15"/>
      <c r="AG1141" s="15"/>
      <c r="AH1141" s="15"/>
    </row>
    <row r="1142" spans="1:34" ht="19.5" customHeight="1">
      <c r="A1142" s="25"/>
      <c r="B1142" s="24"/>
      <c r="C1142" s="25"/>
      <c r="D1142" s="25"/>
      <c r="E1142" s="25"/>
      <c r="F1142" s="25"/>
      <c r="G1142" s="26"/>
      <c r="H1142" s="2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</row>
    <row r="1143" spans="1:34" ht="19.5" customHeight="1">
      <c r="A1143" s="25"/>
      <c r="B1143" s="24"/>
      <c r="C1143" s="25"/>
      <c r="D1143" s="25"/>
      <c r="E1143" s="25"/>
      <c r="F1143" s="25"/>
      <c r="G1143" s="26"/>
      <c r="H1143" s="2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  <c r="AC1143" s="15"/>
      <c r="AD1143" s="15"/>
      <c r="AE1143" s="15"/>
      <c r="AF1143" s="15"/>
      <c r="AG1143" s="15"/>
      <c r="AH1143" s="15"/>
    </row>
    <row r="1144" spans="1:34" ht="19.5" customHeight="1">
      <c r="A1144" s="25"/>
      <c r="B1144" s="24"/>
      <c r="C1144" s="25"/>
      <c r="D1144" s="25"/>
      <c r="E1144" s="25"/>
      <c r="F1144" s="25"/>
      <c r="G1144" s="26"/>
      <c r="H1144" s="2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</row>
    <row r="1145" spans="1:34" ht="19.5" customHeight="1">
      <c r="A1145" s="25"/>
      <c r="B1145" s="24"/>
      <c r="C1145" s="25"/>
      <c r="D1145" s="25"/>
      <c r="E1145" s="25"/>
      <c r="F1145" s="25"/>
      <c r="G1145" s="26"/>
      <c r="H1145" s="2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  <c r="AC1145" s="15"/>
      <c r="AD1145" s="15"/>
      <c r="AE1145" s="15"/>
      <c r="AF1145" s="15"/>
      <c r="AG1145" s="15"/>
      <c r="AH1145" s="15"/>
    </row>
    <row r="1146" spans="1:34" ht="19.5" customHeight="1">
      <c r="A1146" s="25"/>
      <c r="B1146" s="24"/>
      <c r="C1146" s="25"/>
      <c r="D1146" s="25"/>
      <c r="E1146" s="25"/>
      <c r="F1146" s="25"/>
      <c r="G1146" s="26"/>
      <c r="H1146" s="2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</row>
    <row r="1147" spans="1:34" ht="19.5" customHeight="1">
      <c r="A1147" s="25"/>
      <c r="B1147" s="24"/>
      <c r="C1147" s="25"/>
      <c r="D1147" s="25"/>
      <c r="E1147" s="25"/>
      <c r="F1147" s="25"/>
      <c r="G1147" s="26"/>
      <c r="H1147" s="2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  <c r="AC1147" s="15"/>
      <c r="AD1147" s="15"/>
      <c r="AE1147" s="15"/>
      <c r="AF1147" s="15"/>
      <c r="AG1147" s="15"/>
      <c r="AH1147" s="15"/>
    </row>
    <row r="1148" spans="1:34" ht="19.5" customHeight="1">
      <c r="A1148" s="25"/>
      <c r="B1148" s="24"/>
      <c r="C1148" s="25"/>
      <c r="D1148" s="25"/>
      <c r="E1148" s="25"/>
      <c r="F1148" s="25"/>
      <c r="G1148" s="26"/>
      <c r="H1148" s="2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</row>
    <row r="1149" spans="1:34" ht="19.5" customHeight="1">
      <c r="A1149" s="25"/>
      <c r="B1149" s="24"/>
      <c r="C1149" s="25"/>
      <c r="D1149" s="25"/>
      <c r="E1149" s="25"/>
      <c r="F1149" s="25"/>
      <c r="G1149" s="26"/>
      <c r="H1149" s="2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  <c r="AC1149" s="15"/>
      <c r="AD1149" s="15"/>
      <c r="AE1149" s="15"/>
      <c r="AF1149" s="15"/>
      <c r="AG1149" s="15"/>
      <c r="AH1149" s="15"/>
    </row>
    <row r="1150" spans="1:34" ht="19.5" customHeight="1">
      <c r="A1150" s="25"/>
      <c r="B1150" s="24"/>
      <c r="C1150" s="25"/>
      <c r="D1150" s="25"/>
      <c r="E1150" s="25"/>
      <c r="F1150" s="25"/>
      <c r="G1150" s="26"/>
      <c r="H1150" s="2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</row>
    <row r="1151" spans="1:34" ht="19.5" customHeight="1">
      <c r="A1151" s="25"/>
      <c r="B1151" s="24"/>
      <c r="C1151" s="25"/>
      <c r="D1151" s="25"/>
      <c r="E1151" s="25"/>
      <c r="F1151" s="25"/>
      <c r="G1151" s="26"/>
      <c r="H1151" s="2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  <c r="AC1151" s="15"/>
      <c r="AD1151" s="15"/>
      <c r="AE1151" s="15"/>
      <c r="AF1151" s="15"/>
      <c r="AG1151" s="15"/>
      <c r="AH1151" s="15"/>
    </row>
    <row r="1152" spans="1:34" ht="19.5" customHeight="1">
      <c r="A1152" s="25"/>
      <c r="B1152" s="24"/>
      <c r="C1152" s="25"/>
      <c r="D1152" s="25"/>
      <c r="E1152" s="25"/>
      <c r="F1152" s="25"/>
      <c r="G1152" s="26"/>
      <c r="H1152" s="2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</row>
    <row r="1153" spans="1:34" ht="19.5" customHeight="1">
      <c r="A1153" s="25"/>
      <c r="B1153" s="24"/>
      <c r="C1153" s="25"/>
      <c r="D1153" s="25"/>
      <c r="E1153" s="25"/>
      <c r="F1153" s="25"/>
      <c r="G1153" s="26"/>
      <c r="H1153" s="2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  <c r="AC1153" s="15"/>
      <c r="AD1153" s="15"/>
      <c r="AE1153" s="15"/>
      <c r="AF1153" s="15"/>
      <c r="AG1153" s="15"/>
      <c r="AH1153" s="15"/>
    </row>
    <row r="1154" spans="1:34" ht="19.5" customHeight="1">
      <c r="A1154" s="25"/>
      <c r="B1154" s="24"/>
      <c r="C1154" s="25"/>
      <c r="D1154" s="25"/>
      <c r="E1154" s="25"/>
      <c r="F1154" s="25"/>
      <c r="G1154" s="26"/>
      <c r="H1154" s="2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</row>
    <row r="1155" spans="1:34" ht="19.5" customHeight="1">
      <c r="A1155" s="25"/>
      <c r="B1155" s="24"/>
      <c r="C1155" s="25"/>
      <c r="D1155" s="25"/>
      <c r="E1155" s="25"/>
      <c r="F1155" s="25"/>
      <c r="G1155" s="26"/>
      <c r="H1155" s="2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  <c r="AC1155" s="15"/>
      <c r="AD1155" s="15"/>
      <c r="AE1155" s="15"/>
      <c r="AF1155" s="15"/>
      <c r="AG1155" s="15"/>
      <c r="AH1155" s="15"/>
    </row>
    <row r="1156" spans="1:34" ht="19.5" customHeight="1">
      <c r="A1156" s="25"/>
      <c r="B1156" s="24"/>
      <c r="C1156" s="25"/>
      <c r="D1156" s="25"/>
      <c r="E1156" s="25"/>
      <c r="F1156" s="25"/>
      <c r="G1156" s="26"/>
      <c r="H1156" s="2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</row>
    <row r="1157" spans="1:34" ht="19.5" customHeight="1">
      <c r="A1157" s="25"/>
      <c r="B1157" s="24"/>
      <c r="C1157" s="25"/>
      <c r="D1157" s="25"/>
      <c r="E1157" s="25"/>
      <c r="F1157" s="25"/>
      <c r="G1157" s="26"/>
      <c r="H1157" s="2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  <c r="AC1157" s="15"/>
      <c r="AD1157" s="15"/>
      <c r="AE1157" s="15"/>
      <c r="AF1157" s="15"/>
      <c r="AG1157" s="15"/>
      <c r="AH1157" s="15"/>
    </row>
    <row r="1158" spans="1:34" ht="19.5" customHeight="1">
      <c r="A1158" s="25"/>
      <c r="B1158" s="24"/>
      <c r="C1158" s="25"/>
      <c r="D1158" s="25"/>
      <c r="E1158" s="25"/>
      <c r="F1158" s="25"/>
      <c r="G1158" s="26"/>
      <c r="H1158" s="2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</row>
    <row r="1159" spans="1:34" ht="19.5" customHeight="1">
      <c r="A1159" s="25"/>
      <c r="B1159" s="24"/>
      <c r="C1159" s="25"/>
      <c r="D1159" s="25"/>
      <c r="E1159" s="25"/>
      <c r="F1159" s="25"/>
      <c r="G1159" s="26"/>
      <c r="H1159" s="2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  <c r="AC1159" s="15"/>
      <c r="AD1159" s="15"/>
      <c r="AE1159" s="15"/>
      <c r="AF1159" s="15"/>
      <c r="AG1159" s="15"/>
      <c r="AH1159" s="15"/>
    </row>
    <row r="1160" spans="1:34" ht="19.5" customHeight="1">
      <c r="A1160" s="25"/>
      <c r="B1160" s="24"/>
      <c r="C1160" s="25"/>
      <c r="D1160" s="25"/>
      <c r="E1160" s="25"/>
      <c r="F1160" s="25"/>
      <c r="G1160" s="91"/>
      <c r="H1160" s="2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</row>
    <row r="1161" spans="1:34" ht="19.5" customHeight="1">
      <c r="A1161" s="25"/>
      <c r="B1161" s="24"/>
      <c r="C1161" s="25"/>
      <c r="D1161" s="25"/>
      <c r="E1161" s="25"/>
      <c r="F1161" s="25"/>
      <c r="G1161" s="26"/>
      <c r="H1161" s="2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  <c r="AC1161" s="15"/>
      <c r="AD1161" s="15"/>
      <c r="AE1161" s="15"/>
      <c r="AF1161" s="15"/>
      <c r="AG1161" s="15"/>
      <c r="AH1161" s="15"/>
    </row>
    <row r="1162" spans="1:34" ht="19.5" customHeight="1">
      <c r="A1162" s="25"/>
      <c r="B1162" s="24"/>
      <c r="C1162" s="25"/>
      <c r="D1162" s="25"/>
      <c r="E1162" s="25"/>
      <c r="F1162" s="25"/>
      <c r="G1162" s="26"/>
      <c r="H1162" s="2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</row>
    <row r="1163" spans="1:34" ht="19.5" customHeight="1">
      <c r="A1163" s="25"/>
      <c r="B1163" s="24"/>
      <c r="C1163" s="25"/>
      <c r="D1163" s="25"/>
      <c r="E1163" s="25"/>
      <c r="F1163" s="25"/>
      <c r="G1163" s="26"/>
      <c r="H1163" s="2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  <c r="AC1163" s="15"/>
      <c r="AD1163" s="15"/>
      <c r="AE1163" s="15"/>
      <c r="AF1163" s="15"/>
      <c r="AG1163" s="15"/>
      <c r="AH1163" s="15"/>
    </row>
    <row r="1164" spans="1:34" ht="19.5" customHeight="1">
      <c r="A1164" s="25"/>
      <c r="B1164" s="24"/>
      <c r="C1164" s="25"/>
      <c r="D1164" s="25"/>
      <c r="E1164" s="25"/>
      <c r="F1164" s="25"/>
      <c r="G1164" s="26"/>
      <c r="H1164" s="2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</row>
    <row r="1165" spans="1:34" ht="19.5" customHeight="1">
      <c r="A1165" s="25"/>
      <c r="B1165" s="24"/>
      <c r="C1165" s="25"/>
      <c r="D1165" s="25"/>
      <c r="E1165" s="25"/>
      <c r="F1165" s="25"/>
      <c r="G1165" s="26"/>
      <c r="H1165" s="2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  <c r="AC1165" s="15"/>
      <c r="AD1165" s="15"/>
      <c r="AE1165" s="15"/>
      <c r="AF1165" s="15"/>
      <c r="AG1165" s="15"/>
      <c r="AH1165" s="15"/>
    </row>
    <row r="1166" spans="1:34" ht="19.5" customHeight="1">
      <c r="A1166" s="25"/>
      <c r="B1166" s="24"/>
      <c r="C1166" s="25"/>
      <c r="D1166" s="25"/>
      <c r="E1166" s="25"/>
      <c r="F1166" s="25"/>
      <c r="G1166" s="26"/>
      <c r="H1166" s="2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</row>
    <row r="1167" spans="1:34" ht="19.5" customHeight="1">
      <c r="A1167" s="25"/>
      <c r="B1167" s="24"/>
      <c r="C1167" s="25"/>
      <c r="D1167" s="25"/>
      <c r="E1167" s="25"/>
      <c r="F1167" s="25"/>
      <c r="G1167" s="26"/>
      <c r="H1167" s="2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  <c r="AC1167" s="15"/>
      <c r="AD1167" s="15"/>
      <c r="AE1167" s="15"/>
      <c r="AF1167" s="15"/>
      <c r="AG1167" s="15"/>
      <c r="AH1167" s="15"/>
    </row>
    <row r="1168" spans="1:34" ht="19.5" customHeight="1">
      <c r="A1168" s="25"/>
      <c r="B1168" s="24"/>
      <c r="C1168" s="25"/>
      <c r="D1168" s="25"/>
      <c r="E1168" s="25"/>
      <c r="F1168" s="25"/>
      <c r="G1168" s="26"/>
      <c r="H1168" s="2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</row>
    <row r="1169" spans="1:34" ht="19.5" customHeight="1">
      <c r="A1169" s="25"/>
      <c r="B1169" s="24"/>
      <c r="C1169" s="25"/>
      <c r="D1169" s="25"/>
      <c r="E1169" s="25"/>
      <c r="F1169" s="25"/>
      <c r="G1169" s="26"/>
      <c r="H1169" s="2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  <c r="AC1169" s="15"/>
      <c r="AD1169" s="15"/>
      <c r="AE1169" s="15"/>
      <c r="AF1169" s="15"/>
      <c r="AG1169" s="15"/>
      <c r="AH1169" s="15"/>
    </row>
    <row r="1170" spans="1:34" ht="19.5" customHeight="1">
      <c r="A1170" s="25"/>
      <c r="B1170" s="24"/>
      <c r="C1170" s="25"/>
      <c r="D1170" s="25"/>
      <c r="E1170" s="25"/>
      <c r="F1170" s="25"/>
      <c r="G1170" s="26"/>
      <c r="H1170" s="2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</row>
    <row r="1171" spans="1:34" ht="19.5" customHeight="1">
      <c r="A1171" s="25"/>
      <c r="B1171" s="24"/>
      <c r="C1171" s="25"/>
      <c r="D1171" s="25"/>
      <c r="E1171" s="25"/>
      <c r="F1171" s="25"/>
      <c r="G1171" s="26"/>
      <c r="H1171" s="2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  <c r="AC1171" s="15"/>
      <c r="AD1171" s="15"/>
      <c r="AE1171" s="15"/>
      <c r="AF1171" s="15"/>
      <c r="AG1171" s="15"/>
      <c r="AH1171" s="15"/>
    </row>
    <row r="1172" spans="1:34" ht="19.5" customHeight="1">
      <c r="A1172" s="25"/>
      <c r="B1172" s="24"/>
      <c r="C1172" s="25"/>
      <c r="D1172" s="25"/>
      <c r="E1172" s="25"/>
      <c r="F1172" s="25"/>
      <c r="G1172" s="26"/>
      <c r="H1172" s="2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</row>
    <row r="1173" spans="1:34" ht="19.5" customHeight="1">
      <c r="A1173" s="25"/>
      <c r="B1173" s="24"/>
      <c r="C1173" s="25"/>
      <c r="D1173" s="25"/>
      <c r="E1173" s="25"/>
      <c r="F1173" s="25"/>
      <c r="G1173" s="26"/>
      <c r="H1173" s="2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  <c r="AC1173" s="15"/>
      <c r="AD1173" s="15"/>
      <c r="AE1173" s="15"/>
      <c r="AF1173" s="15"/>
      <c r="AG1173" s="15"/>
      <c r="AH1173" s="15"/>
    </row>
    <row r="1174" spans="1:34" ht="19.5" customHeight="1">
      <c r="A1174" s="25"/>
      <c r="B1174" s="24"/>
      <c r="C1174" s="25"/>
      <c r="D1174" s="25"/>
      <c r="E1174" s="25"/>
      <c r="F1174" s="25"/>
      <c r="G1174" s="26"/>
      <c r="H1174" s="2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</row>
    <row r="1175" spans="1:34" ht="19.5" customHeight="1">
      <c r="A1175" s="25"/>
      <c r="B1175" s="24"/>
      <c r="C1175" s="25"/>
      <c r="D1175" s="25"/>
      <c r="E1175" s="25"/>
      <c r="F1175" s="25"/>
      <c r="G1175" s="26"/>
      <c r="H1175" s="2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  <c r="AC1175" s="15"/>
      <c r="AD1175" s="15"/>
      <c r="AE1175" s="15"/>
      <c r="AF1175" s="15"/>
      <c r="AG1175" s="15"/>
      <c r="AH1175" s="15"/>
    </row>
    <row r="1176" spans="1:34" ht="19.5" customHeight="1">
      <c r="A1176" s="25"/>
      <c r="B1176" s="24"/>
      <c r="C1176" s="25"/>
      <c r="D1176" s="25"/>
      <c r="E1176" s="25"/>
      <c r="F1176" s="25"/>
      <c r="G1176" s="26"/>
      <c r="H1176" s="2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</row>
    <row r="1177" spans="1:34" ht="19.5" customHeight="1">
      <c r="A1177" s="25"/>
      <c r="B1177" s="24"/>
      <c r="C1177" s="25"/>
      <c r="D1177" s="25"/>
      <c r="E1177" s="25"/>
      <c r="F1177" s="25"/>
      <c r="G1177" s="91"/>
      <c r="H1177" s="2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  <c r="AC1177" s="15"/>
      <c r="AD1177" s="15"/>
      <c r="AE1177" s="15"/>
      <c r="AF1177" s="15"/>
      <c r="AG1177" s="15"/>
      <c r="AH1177" s="15"/>
    </row>
    <row r="1178" spans="1:34" ht="19.5" customHeight="1">
      <c r="A1178" s="25"/>
      <c r="B1178" s="24"/>
      <c r="C1178" s="25"/>
      <c r="D1178" s="25"/>
      <c r="E1178" s="25"/>
      <c r="F1178" s="25"/>
      <c r="G1178" s="26"/>
      <c r="H1178" s="2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</row>
    <row r="1179" spans="1:34" ht="19.5" customHeight="1">
      <c r="A1179" s="25"/>
      <c r="B1179" s="24"/>
      <c r="C1179" s="25"/>
      <c r="D1179" s="25"/>
      <c r="E1179" s="25"/>
      <c r="F1179" s="25"/>
      <c r="G1179" s="26"/>
      <c r="H1179" s="2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  <c r="AC1179" s="15"/>
      <c r="AD1179" s="15"/>
      <c r="AE1179" s="15"/>
      <c r="AF1179" s="15"/>
      <c r="AG1179" s="15"/>
      <c r="AH1179" s="15"/>
    </row>
    <row r="1180" spans="1:34" ht="19.5" customHeight="1">
      <c r="A1180" s="25"/>
      <c r="B1180" s="24"/>
      <c r="C1180" s="25"/>
      <c r="D1180" s="25"/>
      <c r="E1180" s="25"/>
      <c r="F1180" s="25"/>
      <c r="G1180" s="26"/>
      <c r="H1180" s="2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</row>
    <row r="1181" spans="1:34" ht="19.5" customHeight="1">
      <c r="A1181" s="25"/>
      <c r="B1181" s="24"/>
      <c r="C1181" s="25"/>
      <c r="D1181" s="25"/>
      <c r="E1181" s="25"/>
      <c r="F1181" s="25"/>
      <c r="G1181" s="26"/>
      <c r="H1181" s="2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  <c r="AC1181" s="15"/>
      <c r="AD1181" s="15"/>
      <c r="AE1181" s="15"/>
      <c r="AF1181" s="15"/>
      <c r="AG1181" s="15"/>
      <c r="AH1181" s="15"/>
    </row>
    <row r="1182" spans="1:34" ht="19.5" customHeight="1">
      <c r="A1182" s="25"/>
      <c r="B1182" s="24"/>
      <c r="C1182" s="25"/>
      <c r="D1182" s="25"/>
      <c r="E1182" s="25"/>
      <c r="F1182" s="25"/>
      <c r="G1182" s="26"/>
      <c r="H1182" s="2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</row>
    <row r="1183" spans="1:34" ht="19.5" customHeight="1">
      <c r="A1183" s="25"/>
      <c r="B1183" s="24"/>
      <c r="C1183" s="25"/>
      <c r="D1183" s="25"/>
      <c r="E1183" s="25"/>
      <c r="F1183" s="25"/>
      <c r="G1183" s="26"/>
      <c r="H1183" s="2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  <c r="AC1183" s="15"/>
      <c r="AD1183" s="15"/>
      <c r="AE1183" s="15"/>
      <c r="AF1183" s="15"/>
      <c r="AG1183" s="15"/>
      <c r="AH1183" s="15"/>
    </row>
    <row r="1184" spans="1:34" ht="19.5" customHeight="1">
      <c r="A1184" s="25"/>
      <c r="B1184" s="24"/>
      <c r="C1184" s="25"/>
      <c r="D1184" s="25"/>
      <c r="E1184" s="25"/>
      <c r="F1184" s="25"/>
      <c r="G1184" s="26"/>
      <c r="H1184" s="2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</row>
    <row r="1185" spans="1:34" ht="19.5" customHeight="1">
      <c r="A1185" s="25"/>
      <c r="B1185" s="24"/>
      <c r="C1185" s="25"/>
      <c r="D1185" s="25"/>
      <c r="E1185" s="25"/>
      <c r="F1185" s="25"/>
      <c r="G1185" s="26"/>
      <c r="H1185" s="2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  <c r="AC1185" s="15"/>
      <c r="AD1185" s="15"/>
      <c r="AE1185" s="15"/>
      <c r="AF1185" s="15"/>
      <c r="AG1185" s="15"/>
      <c r="AH1185" s="15"/>
    </row>
    <row r="1186" spans="1:34" ht="19.5" customHeight="1">
      <c r="A1186" s="25"/>
      <c r="B1186" s="24"/>
      <c r="C1186" s="25"/>
      <c r="D1186" s="25"/>
      <c r="E1186" s="25"/>
      <c r="F1186" s="25"/>
      <c r="G1186" s="26"/>
      <c r="H1186" s="2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</row>
    <row r="1187" spans="1:34" ht="19.5" customHeight="1">
      <c r="A1187" s="25"/>
      <c r="B1187" s="24"/>
      <c r="C1187" s="25"/>
      <c r="D1187" s="25"/>
      <c r="E1187" s="25"/>
      <c r="F1187" s="25"/>
      <c r="G1187" s="26"/>
      <c r="H1187" s="2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  <c r="AC1187" s="15"/>
      <c r="AD1187" s="15"/>
      <c r="AE1187" s="15"/>
      <c r="AF1187" s="15"/>
      <c r="AG1187" s="15"/>
      <c r="AH1187" s="15"/>
    </row>
    <row r="1188" spans="1:34" ht="19.5" customHeight="1">
      <c r="A1188" s="25"/>
      <c r="B1188" s="24"/>
      <c r="C1188" s="25"/>
      <c r="D1188" s="25"/>
      <c r="E1188" s="25"/>
      <c r="F1188" s="25"/>
      <c r="G1188" s="26"/>
      <c r="H1188" s="2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</row>
    <row r="1189" spans="1:34" ht="19.5" customHeight="1">
      <c r="A1189" s="25"/>
      <c r="B1189" s="24"/>
      <c r="C1189" s="25"/>
      <c r="D1189" s="25"/>
      <c r="E1189" s="25"/>
      <c r="F1189" s="25"/>
      <c r="G1189" s="26"/>
      <c r="H1189" s="2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  <c r="AC1189" s="15"/>
      <c r="AD1189" s="15"/>
      <c r="AE1189" s="15"/>
      <c r="AF1189" s="15"/>
      <c r="AG1189" s="15"/>
      <c r="AH1189" s="15"/>
    </row>
    <row r="1190" spans="1:34" ht="19.5" customHeight="1">
      <c r="A1190" s="25"/>
      <c r="B1190" s="24"/>
      <c r="C1190" s="25"/>
      <c r="D1190" s="25"/>
      <c r="E1190" s="25"/>
      <c r="F1190" s="25"/>
      <c r="G1190" s="26"/>
      <c r="H1190" s="2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</row>
    <row r="1191" spans="1:34" ht="19.5" customHeight="1">
      <c r="A1191" s="25"/>
      <c r="B1191" s="24"/>
      <c r="C1191" s="25"/>
      <c r="D1191" s="25"/>
      <c r="E1191" s="25"/>
      <c r="F1191" s="25"/>
      <c r="G1191" s="26"/>
      <c r="H1191" s="2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  <c r="AC1191" s="15"/>
      <c r="AD1191" s="15"/>
      <c r="AE1191" s="15"/>
      <c r="AF1191" s="15"/>
      <c r="AG1191" s="15"/>
      <c r="AH1191" s="15"/>
    </row>
    <row r="1192" spans="1:34" ht="19.5" customHeight="1">
      <c r="A1192" s="25"/>
      <c r="B1192" s="24"/>
      <c r="C1192" s="25"/>
      <c r="D1192" s="25"/>
      <c r="E1192" s="25"/>
      <c r="F1192" s="25"/>
      <c r="G1192" s="26"/>
      <c r="H1192" s="2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</row>
    <row r="1193" spans="1:34" ht="19.5" customHeight="1">
      <c r="A1193" s="25"/>
      <c r="B1193" s="24"/>
      <c r="C1193" s="25"/>
      <c r="D1193" s="25"/>
      <c r="E1193" s="25"/>
      <c r="F1193" s="25"/>
      <c r="G1193" s="26"/>
      <c r="H1193" s="2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  <c r="AC1193" s="15"/>
      <c r="AD1193" s="15"/>
      <c r="AE1193" s="15"/>
      <c r="AF1193" s="15"/>
      <c r="AG1193" s="15"/>
      <c r="AH1193" s="15"/>
    </row>
    <row r="1194" spans="1:34" ht="19.5" customHeight="1">
      <c r="A1194" s="25"/>
      <c r="B1194" s="24"/>
      <c r="C1194" s="25"/>
      <c r="D1194" s="25"/>
      <c r="E1194" s="25"/>
      <c r="F1194" s="25"/>
      <c r="G1194" s="26"/>
      <c r="H1194" s="2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</row>
    <row r="1195" spans="1:34" ht="19.5" customHeight="1">
      <c r="A1195" s="25"/>
      <c r="B1195" s="24"/>
      <c r="C1195" s="25"/>
      <c r="D1195" s="25"/>
      <c r="E1195" s="25"/>
      <c r="F1195" s="25"/>
      <c r="G1195" s="26"/>
      <c r="H1195" s="2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  <c r="AC1195" s="15"/>
      <c r="AD1195" s="15"/>
      <c r="AE1195" s="15"/>
      <c r="AF1195" s="15"/>
      <c r="AG1195" s="15"/>
      <c r="AH1195" s="15"/>
    </row>
    <row r="1196" spans="1:34" ht="19.5" customHeight="1">
      <c r="A1196" s="25"/>
      <c r="B1196" s="24"/>
      <c r="C1196" s="25"/>
      <c r="D1196" s="25"/>
      <c r="E1196" s="25"/>
      <c r="F1196" s="25"/>
      <c r="G1196" s="26"/>
      <c r="H1196" s="2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</row>
    <row r="1197" spans="1:34" ht="19.5" customHeight="1">
      <c r="A1197" s="25"/>
      <c r="B1197" s="24"/>
      <c r="C1197" s="25"/>
      <c r="D1197" s="25"/>
      <c r="E1197" s="25"/>
      <c r="F1197" s="25"/>
      <c r="G1197" s="26"/>
      <c r="H1197" s="2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  <c r="AC1197" s="15"/>
      <c r="AD1197" s="15"/>
      <c r="AE1197" s="15"/>
      <c r="AF1197" s="15"/>
      <c r="AG1197" s="15"/>
      <c r="AH1197" s="15"/>
    </row>
    <row r="1198" spans="1:34" ht="19.5" customHeight="1">
      <c r="A1198" s="25"/>
      <c r="B1198" s="24"/>
      <c r="C1198" s="25"/>
      <c r="D1198" s="25"/>
      <c r="E1198" s="25"/>
      <c r="F1198" s="25"/>
      <c r="G1198" s="26"/>
      <c r="H1198" s="2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</row>
    <row r="1199" spans="1:34" ht="19.5" customHeight="1">
      <c r="A1199" s="25"/>
      <c r="B1199" s="24"/>
      <c r="C1199" s="25"/>
      <c r="D1199" s="25"/>
      <c r="E1199" s="25"/>
      <c r="F1199" s="25"/>
      <c r="G1199" s="26"/>
      <c r="H1199" s="2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  <c r="AC1199" s="15"/>
      <c r="AD1199" s="15"/>
      <c r="AE1199" s="15"/>
      <c r="AF1199" s="15"/>
      <c r="AG1199" s="15"/>
      <c r="AH1199" s="15"/>
    </row>
    <row r="1200" spans="1:34" ht="19.5" customHeight="1">
      <c r="A1200" s="25"/>
      <c r="B1200" s="24"/>
      <c r="C1200" s="25"/>
      <c r="D1200" s="25"/>
      <c r="E1200" s="25"/>
      <c r="F1200" s="25"/>
      <c r="G1200" s="26"/>
      <c r="H1200" s="2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</row>
    <row r="1201" spans="1:34" ht="19.5" customHeight="1">
      <c r="A1201" s="25"/>
      <c r="B1201" s="24"/>
      <c r="C1201" s="25"/>
      <c r="D1201" s="25"/>
      <c r="E1201" s="25"/>
      <c r="F1201" s="25"/>
      <c r="G1201" s="26"/>
      <c r="H1201" s="2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  <c r="AC1201" s="15"/>
      <c r="AD1201" s="15"/>
      <c r="AE1201" s="15"/>
      <c r="AF1201" s="15"/>
      <c r="AG1201" s="15"/>
      <c r="AH1201" s="15"/>
    </row>
    <row r="1202" spans="1:34" ht="19.5" customHeight="1">
      <c r="A1202" s="25"/>
      <c r="B1202" s="24"/>
      <c r="C1202" s="25"/>
      <c r="D1202" s="25"/>
      <c r="E1202" s="25"/>
      <c r="F1202" s="25"/>
      <c r="G1202" s="26"/>
      <c r="H1202" s="2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</row>
    <row r="1203" spans="1:34" ht="19.5" customHeight="1">
      <c r="A1203" s="25"/>
      <c r="B1203" s="24"/>
      <c r="C1203" s="25"/>
      <c r="D1203" s="25"/>
      <c r="E1203" s="25"/>
      <c r="F1203" s="25"/>
      <c r="G1203" s="26"/>
      <c r="H1203" s="2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  <c r="AC1203" s="15"/>
      <c r="AD1203" s="15"/>
      <c r="AE1203" s="15"/>
      <c r="AF1203" s="15"/>
      <c r="AG1203" s="15"/>
      <c r="AH1203" s="15"/>
    </row>
    <row r="1204" spans="1:34" ht="19.5" customHeight="1">
      <c r="A1204" s="25"/>
      <c r="B1204" s="24"/>
      <c r="C1204" s="25"/>
      <c r="D1204" s="25"/>
      <c r="E1204" s="25"/>
      <c r="F1204" s="25"/>
      <c r="G1204" s="26"/>
      <c r="H1204" s="2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</row>
    <row r="1205" spans="1:34" ht="19.5" customHeight="1">
      <c r="A1205" s="25"/>
      <c r="B1205" s="24"/>
      <c r="C1205" s="25"/>
      <c r="D1205" s="25"/>
      <c r="E1205" s="25"/>
      <c r="F1205" s="25"/>
      <c r="G1205" s="26"/>
      <c r="H1205" s="2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  <c r="AC1205" s="15"/>
      <c r="AD1205" s="15"/>
      <c r="AE1205" s="15"/>
      <c r="AF1205" s="15"/>
      <c r="AG1205" s="15"/>
      <c r="AH1205" s="15"/>
    </row>
    <row r="1206" spans="1:34" ht="19.5" customHeight="1">
      <c r="A1206" s="25"/>
      <c r="B1206" s="24"/>
      <c r="C1206" s="25"/>
      <c r="D1206" s="25"/>
      <c r="E1206" s="25"/>
      <c r="F1206" s="25"/>
      <c r="G1206" s="26"/>
      <c r="H1206" s="2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</row>
    <row r="1207" spans="1:34" ht="19.5" customHeight="1">
      <c r="A1207" s="25"/>
      <c r="B1207" s="24"/>
      <c r="C1207" s="25"/>
      <c r="D1207" s="25"/>
      <c r="E1207" s="25"/>
      <c r="F1207" s="25"/>
      <c r="G1207" s="26"/>
      <c r="H1207" s="2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  <c r="AC1207" s="15"/>
      <c r="AD1207" s="15"/>
      <c r="AE1207" s="15"/>
      <c r="AF1207" s="15"/>
      <c r="AG1207" s="15"/>
      <c r="AH1207" s="15"/>
    </row>
    <row r="1208" spans="1:34" ht="19.5" customHeight="1">
      <c r="A1208" s="25"/>
      <c r="B1208" s="24"/>
      <c r="C1208" s="25"/>
      <c r="D1208" s="25"/>
      <c r="E1208" s="25"/>
      <c r="F1208" s="25"/>
      <c r="G1208" s="26"/>
      <c r="H1208" s="2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</row>
    <row r="1209" spans="1:34" ht="19.5" customHeight="1">
      <c r="A1209" s="25"/>
      <c r="B1209" s="24"/>
      <c r="C1209" s="25"/>
      <c r="D1209" s="25"/>
      <c r="E1209" s="25"/>
      <c r="F1209" s="25"/>
      <c r="G1209" s="26"/>
      <c r="H1209" s="2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  <c r="AC1209" s="15"/>
      <c r="AD1209" s="15"/>
      <c r="AE1209" s="15"/>
      <c r="AF1209" s="15"/>
      <c r="AG1209" s="15"/>
      <c r="AH1209" s="15"/>
    </row>
    <row r="1210" spans="1:34" ht="19.5" customHeight="1">
      <c r="A1210" s="25"/>
      <c r="B1210" s="24"/>
      <c r="C1210" s="25"/>
      <c r="D1210" s="25"/>
      <c r="E1210" s="25"/>
      <c r="F1210" s="25"/>
      <c r="G1210" s="26"/>
      <c r="H1210" s="2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</row>
    <row r="1211" spans="1:34" ht="19.5" customHeight="1">
      <c r="A1211" s="25"/>
      <c r="B1211" s="24"/>
      <c r="C1211" s="25"/>
      <c r="D1211" s="25"/>
      <c r="E1211" s="25"/>
      <c r="F1211" s="25"/>
      <c r="G1211" s="26"/>
      <c r="H1211" s="2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  <c r="AC1211" s="15"/>
      <c r="AD1211" s="15"/>
      <c r="AE1211" s="15"/>
      <c r="AF1211" s="15"/>
      <c r="AG1211" s="15"/>
      <c r="AH1211" s="15"/>
    </row>
    <row r="1212" spans="1:34" ht="19.5" customHeight="1">
      <c r="A1212" s="25"/>
      <c r="B1212" s="24"/>
      <c r="C1212" s="25"/>
      <c r="D1212" s="25"/>
      <c r="E1212" s="25"/>
      <c r="F1212" s="25"/>
      <c r="G1212" s="26"/>
      <c r="H1212" s="2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</row>
    <row r="1213" spans="1:34" ht="19.5" customHeight="1">
      <c r="A1213" s="25"/>
      <c r="B1213" s="24"/>
      <c r="C1213" s="25"/>
      <c r="D1213" s="25"/>
      <c r="E1213" s="25"/>
      <c r="F1213" s="25"/>
      <c r="G1213" s="26"/>
      <c r="H1213" s="2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  <c r="AC1213" s="15"/>
      <c r="AD1213" s="15"/>
      <c r="AE1213" s="15"/>
      <c r="AF1213" s="15"/>
      <c r="AG1213" s="15"/>
      <c r="AH1213" s="15"/>
    </row>
    <row r="1214" spans="1:34" ht="19.5" customHeight="1">
      <c r="A1214" s="25"/>
      <c r="B1214" s="24"/>
      <c r="C1214" s="25"/>
      <c r="D1214" s="25"/>
      <c r="E1214" s="25"/>
      <c r="F1214" s="25"/>
      <c r="G1214" s="26"/>
      <c r="H1214" s="2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</row>
    <row r="1215" spans="1:34" ht="19.5" customHeight="1">
      <c r="A1215" s="25"/>
      <c r="B1215" s="24"/>
      <c r="C1215" s="25"/>
      <c r="D1215" s="25"/>
      <c r="E1215" s="25"/>
      <c r="F1215" s="25"/>
      <c r="G1215" s="26"/>
      <c r="H1215" s="2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  <c r="AC1215" s="15"/>
      <c r="AD1215" s="15"/>
      <c r="AE1215" s="15"/>
      <c r="AF1215" s="15"/>
      <c r="AG1215" s="15"/>
      <c r="AH1215" s="15"/>
    </row>
    <row r="1216" spans="1:34" ht="19.5" customHeight="1">
      <c r="A1216" s="25"/>
      <c r="B1216" s="24"/>
      <c r="C1216" s="25"/>
      <c r="D1216" s="25"/>
      <c r="E1216" s="25"/>
      <c r="F1216" s="25"/>
      <c r="G1216" s="26"/>
      <c r="H1216" s="2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</row>
    <row r="1217" spans="1:34" ht="19.5" customHeight="1">
      <c r="A1217" s="25"/>
      <c r="B1217" s="24"/>
      <c r="C1217" s="25"/>
      <c r="D1217" s="25"/>
      <c r="E1217" s="25"/>
      <c r="F1217" s="25"/>
      <c r="G1217" s="26"/>
      <c r="H1217" s="2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  <c r="AC1217" s="15"/>
      <c r="AD1217" s="15"/>
      <c r="AE1217" s="15"/>
      <c r="AF1217" s="15"/>
      <c r="AG1217" s="15"/>
      <c r="AH1217" s="15"/>
    </row>
    <row r="1218" spans="1:34" ht="19.5" customHeight="1">
      <c r="A1218" s="25"/>
      <c r="B1218" s="24"/>
      <c r="C1218" s="25"/>
      <c r="D1218" s="25"/>
      <c r="E1218" s="25"/>
      <c r="F1218" s="25"/>
      <c r="G1218" s="91"/>
      <c r="H1218" s="2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</row>
    <row r="1219" spans="1:34" ht="19.5" customHeight="1">
      <c r="A1219" s="25"/>
      <c r="B1219" s="24"/>
      <c r="C1219" s="25"/>
      <c r="D1219" s="25"/>
      <c r="E1219" s="25"/>
      <c r="F1219" s="25"/>
      <c r="G1219" s="91"/>
      <c r="H1219" s="2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  <c r="AC1219" s="15"/>
      <c r="AD1219" s="15"/>
      <c r="AE1219" s="15"/>
      <c r="AF1219" s="15"/>
      <c r="AG1219" s="15"/>
      <c r="AH1219" s="15"/>
    </row>
    <row r="1220" spans="1:34" ht="19.5" customHeight="1">
      <c r="A1220" s="25"/>
      <c r="B1220" s="24"/>
      <c r="C1220" s="25"/>
      <c r="D1220" s="25"/>
      <c r="E1220" s="25"/>
      <c r="F1220" s="25"/>
      <c r="G1220" s="26"/>
      <c r="H1220" s="2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</row>
    <row r="1221" spans="1:34" ht="19.5" customHeight="1">
      <c r="A1221" s="25"/>
      <c r="B1221" s="24"/>
      <c r="C1221" s="25"/>
      <c r="D1221" s="25"/>
      <c r="E1221" s="25"/>
      <c r="F1221" s="25"/>
      <c r="G1221" s="26"/>
      <c r="H1221" s="2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  <c r="AC1221" s="15"/>
      <c r="AD1221" s="15"/>
      <c r="AE1221" s="15"/>
      <c r="AF1221" s="15"/>
      <c r="AG1221" s="15"/>
      <c r="AH1221" s="15"/>
    </row>
    <row r="1222" spans="1:34" ht="19.5" customHeight="1">
      <c r="A1222" s="25"/>
      <c r="B1222" s="24"/>
      <c r="C1222" s="25"/>
      <c r="D1222" s="25"/>
      <c r="E1222" s="25"/>
      <c r="F1222" s="25"/>
      <c r="G1222" s="26"/>
      <c r="H1222" s="2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</row>
    <row r="1223" spans="1:34" ht="19.5" customHeight="1">
      <c r="A1223" s="25"/>
      <c r="B1223" s="24"/>
      <c r="C1223" s="25"/>
      <c r="D1223" s="25"/>
      <c r="E1223" s="25"/>
      <c r="F1223" s="25"/>
      <c r="G1223" s="26"/>
      <c r="H1223" s="2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  <c r="AC1223" s="15"/>
      <c r="AD1223" s="15"/>
      <c r="AE1223" s="15"/>
      <c r="AF1223" s="15"/>
      <c r="AG1223" s="15"/>
      <c r="AH1223" s="15"/>
    </row>
    <row r="1224" spans="1:34" ht="19.5" customHeight="1">
      <c r="A1224" s="25"/>
      <c r="B1224" s="24"/>
      <c r="C1224" s="25"/>
      <c r="D1224" s="25"/>
      <c r="E1224" s="25"/>
      <c r="F1224" s="25"/>
      <c r="G1224" s="26"/>
      <c r="H1224" s="2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</row>
    <row r="1225" spans="1:34" ht="19.5" customHeight="1">
      <c r="A1225" s="25"/>
      <c r="B1225" s="24"/>
      <c r="C1225" s="25"/>
      <c r="D1225" s="25"/>
      <c r="E1225" s="25"/>
      <c r="F1225" s="25"/>
      <c r="G1225" s="26"/>
      <c r="H1225" s="2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  <c r="AC1225" s="15"/>
      <c r="AD1225" s="15"/>
      <c r="AE1225" s="15"/>
      <c r="AF1225" s="15"/>
      <c r="AG1225" s="15"/>
      <c r="AH1225" s="15"/>
    </row>
    <row r="1226" spans="1:34" ht="19.5" customHeight="1">
      <c r="A1226" s="25"/>
      <c r="B1226" s="24"/>
      <c r="C1226" s="25"/>
      <c r="D1226" s="25"/>
      <c r="E1226" s="25"/>
      <c r="F1226" s="25"/>
      <c r="G1226" s="26"/>
      <c r="H1226" s="2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</row>
    <row r="1227" spans="1:34" ht="19.5" customHeight="1">
      <c r="A1227" s="25"/>
      <c r="B1227" s="24"/>
      <c r="C1227" s="25"/>
      <c r="D1227" s="25"/>
      <c r="E1227" s="25"/>
      <c r="F1227" s="25"/>
      <c r="G1227" s="26"/>
      <c r="H1227" s="2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  <c r="AC1227" s="15"/>
      <c r="AD1227" s="15"/>
      <c r="AE1227" s="15"/>
      <c r="AF1227" s="15"/>
      <c r="AG1227" s="15"/>
      <c r="AH1227" s="15"/>
    </row>
    <row r="1228" spans="1:34" ht="19.5" customHeight="1">
      <c r="A1228" s="25"/>
      <c r="B1228" s="24"/>
      <c r="C1228" s="25"/>
      <c r="D1228" s="25"/>
      <c r="E1228" s="25"/>
      <c r="F1228" s="25"/>
      <c r="G1228" s="26"/>
      <c r="H1228" s="2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</row>
    <row r="1229" spans="1:34" ht="19.5" customHeight="1">
      <c r="A1229" s="25"/>
      <c r="B1229" s="24"/>
      <c r="C1229" s="25"/>
      <c r="D1229" s="25"/>
      <c r="E1229" s="25"/>
      <c r="F1229" s="25"/>
      <c r="G1229" s="26"/>
      <c r="H1229" s="2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  <c r="AC1229" s="15"/>
      <c r="AD1229" s="15"/>
      <c r="AE1229" s="15"/>
      <c r="AF1229" s="15"/>
      <c r="AG1229" s="15"/>
      <c r="AH1229" s="15"/>
    </row>
    <row r="1230" spans="1:34" ht="19.5" customHeight="1">
      <c r="A1230" s="25"/>
      <c r="B1230" s="24"/>
      <c r="C1230" s="25"/>
      <c r="D1230" s="25"/>
      <c r="E1230" s="25"/>
      <c r="F1230" s="25"/>
      <c r="G1230" s="26"/>
      <c r="H1230" s="2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</row>
    <row r="1231" spans="1:34" ht="19.5" customHeight="1">
      <c r="A1231" s="25"/>
      <c r="B1231" s="24"/>
      <c r="C1231" s="25"/>
      <c r="D1231" s="25"/>
      <c r="E1231" s="25"/>
      <c r="F1231" s="25"/>
      <c r="G1231" s="26"/>
      <c r="H1231" s="2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  <c r="AC1231" s="15"/>
      <c r="AD1231" s="15"/>
      <c r="AE1231" s="15"/>
      <c r="AF1231" s="15"/>
      <c r="AG1231" s="15"/>
      <c r="AH1231" s="15"/>
    </row>
    <row r="1232" spans="1:34" ht="19.5" customHeight="1">
      <c r="A1232" s="25"/>
      <c r="B1232" s="24"/>
      <c r="C1232" s="25"/>
      <c r="D1232" s="25"/>
      <c r="E1232" s="25"/>
      <c r="F1232" s="25"/>
      <c r="G1232" s="26"/>
      <c r="H1232" s="2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</row>
    <row r="1233" spans="1:34" ht="19.5" customHeight="1">
      <c r="A1233" s="25"/>
      <c r="B1233" s="24"/>
      <c r="C1233" s="25"/>
      <c r="D1233" s="25"/>
      <c r="E1233" s="25"/>
      <c r="F1233" s="25"/>
      <c r="G1233" s="26"/>
      <c r="H1233" s="2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  <c r="AC1233" s="15"/>
      <c r="AD1233" s="15"/>
      <c r="AE1233" s="15"/>
      <c r="AF1233" s="15"/>
      <c r="AG1233" s="15"/>
      <c r="AH1233" s="15"/>
    </row>
    <row r="1234" spans="1:34" ht="19.5" customHeight="1">
      <c r="A1234" s="25"/>
      <c r="B1234" s="24"/>
      <c r="C1234" s="25"/>
      <c r="D1234" s="25"/>
      <c r="E1234" s="25"/>
      <c r="F1234" s="25"/>
      <c r="G1234" s="26"/>
      <c r="H1234" s="2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</row>
    <row r="1235" spans="1:34" ht="19.5" customHeight="1">
      <c r="A1235" s="25"/>
      <c r="B1235" s="24"/>
      <c r="C1235" s="25"/>
      <c r="D1235" s="25"/>
      <c r="E1235" s="25"/>
      <c r="F1235" s="25"/>
      <c r="G1235" s="26"/>
      <c r="H1235" s="2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  <c r="AC1235" s="15"/>
      <c r="AD1235" s="15"/>
      <c r="AE1235" s="15"/>
      <c r="AF1235" s="15"/>
      <c r="AG1235" s="15"/>
      <c r="AH1235" s="15"/>
    </row>
    <row r="1236" spans="1:34" ht="19.5" customHeight="1">
      <c r="A1236" s="25"/>
      <c r="B1236" s="24"/>
      <c r="C1236" s="25"/>
      <c r="D1236" s="25"/>
      <c r="E1236" s="25"/>
      <c r="F1236" s="25"/>
      <c r="G1236" s="26"/>
      <c r="H1236" s="2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</row>
    <row r="1237" spans="1:34" ht="19.5" customHeight="1">
      <c r="A1237" s="25"/>
      <c r="B1237" s="24"/>
      <c r="C1237" s="25"/>
      <c r="D1237" s="25"/>
      <c r="E1237" s="25"/>
      <c r="F1237" s="25"/>
      <c r="G1237" s="26"/>
      <c r="H1237" s="2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  <c r="AC1237" s="15"/>
      <c r="AD1237" s="15"/>
      <c r="AE1237" s="15"/>
      <c r="AF1237" s="15"/>
      <c r="AG1237" s="15"/>
      <c r="AH1237" s="15"/>
    </row>
    <row r="1238" spans="1:34" ht="19.5" customHeight="1">
      <c r="A1238" s="25"/>
      <c r="B1238" s="24"/>
      <c r="C1238" s="25"/>
      <c r="D1238" s="25"/>
      <c r="E1238" s="25"/>
      <c r="F1238" s="25"/>
      <c r="G1238" s="91"/>
      <c r="H1238" s="2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</row>
    <row r="1239" spans="1:34" ht="19.5" customHeight="1">
      <c r="A1239" s="25"/>
      <c r="B1239" s="24"/>
      <c r="C1239" s="25"/>
      <c r="D1239" s="25"/>
      <c r="E1239" s="25"/>
      <c r="F1239" s="25"/>
      <c r="G1239" s="26"/>
      <c r="H1239" s="2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  <c r="AC1239" s="15"/>
      <c r="AD1239" s="15"/>
      <c r="AE1239" s="15"/>
      <c r="AF1239" s="15"/>
      <c r="AG1239" s="15"/>
      <c r="AH1239" s="15"/>
    </row>
    <row r="1240" spans="1:34" ht="19.5" customHeight="1">
      <c r="A1240" s="25"/>
      <c r="B1240" s="24"/>
      <c r="C1240" s="25"/>
      <c r="D1240" s="25"/>
      <c r="E1240" s="25"/>
      <c r="F1240" s="25"/>
      <c r="G1240" s="26"/>
      <c r="H1240" s="2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</row>
    <row r="1241" spans="1:34" ht="19.5" customHeight="1">
      <c r="A1241" s="25"/>
      <c r="B1241" s="24"/>
      <c r="C1241" s="25"/>
      <c r="D1241" s="25"/>
      <c r="E1241" s="25"/>
      <c r="F1241" s="25"/>
      <c r="G1241" s="26"/>
      <c r="H1241" s="2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  <c r="AC1241" s="15"/>
      <c r="AD1241" s="15"/>
      <c r="AE1241" s="15"/>
      <c r="AF1241" s="15"/>
      <c r="AG1241" s="15"/>
      <c r="AH1241" s="15"/>
    </row>
    <row r="1242" spans="1:34" ht="19.5" customHeight="1">
      <c r="A1242" s="25"/>
      <c r="B1242" s="24"/>
      <c r="C1242" s="25"/>
      <c r="D1242" s="25"/>
      <c r="E1242" s="25"/>
      <c r="F1242" s="25"/>
      <c r="G1242" s="26"/>
      <c r="H1242" s="2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</row>
    <row r="1243" spans="1:34" ht="19.5" customHeight="1">
      <c r="A1243" s="25"/>
      <c r="B1243" s="24"/>
      <c r="C1243" s="25"/>
      <c r="D1243" s="25"/>
      <c r="E1243" s="25"/>
      <c r="F1243" s="25"/>
      <c r="G1243" s="26"/>
      <c r="H1243" s="2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  <c r="AC1243" s="15"/>
      <c r="AD1243" s="15"/>
      <c r="AE1243" s="15"/>
      <c r="AF1243" s="15"/>
      <c r="AG1243" s="15"/>
      <c r="AH1243" s="15"/>
    </row>
    <row r="1244" spans="1:34" ht="19.5" customHeight="1">
      <c r="A1244" s="25"/>
      <c r="B1244" s="24"/>
      <c r="C1244" s="25"/>
      <c r="D1244" s="25"/>
      <c r="E1244" s="25"/>
      <c r="F1244" s="25"/>
      <c r="G1244" s="26"/>
      <c r="H1244" s="2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</row>
    <row r="1245" spans="1:34" ht="19.5" customHeight="1">
      <c r="A1245" s="25"/>
      <c r="B1245" s="24"/>
      <c r="C1245" s="25"/>
      <c r="D1245" s="25"/>
      <c r="E1245" s="25"/>
      <c r="F1245" s="25"/>
      <c r="G1245" s="26"/>
      <c r="H1245" s="2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  <c r="AC1245" s="15"/>
      <c r="AD1245" s="15"/>
      <c r="AE1245" s="15"/>
      <c r="AF1245" s="15"/>
      <c r="AG1245" s="15"/>
      <c r="AH1245" s="15"/>
    </row>
    <row r="1246" spans="1:34" ht="19.5" customHeight="1">
      <c r="A1246" s="25"/>
      <c r="B1246" s="24"/>
      <c r="C1246" s="25"/>
      <c r="D1246" s="25"/>
      <c r="E1246" s="25"/>
      <c r="F1246" s="25"/>
      <c r="G1246" s="26"/>
      <c r="H1246" s="2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</row>
    <row r="1247" spans="1:34" ht="19.5" customHeight="1">
      <c r="A1247" s="25"/>
      <c r="B1247" s="24"/>
      <c r="C1247" s="25"/>
      <c r="D1247" s="25"/>
      <c r="E1247" s="25"/>
      <c r="F1247" s="25"/>
      <c r="G1247" s="26"/>
      <c r="H1247" s="2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  <c r="AC1247" s="15"/>
      <c r="AD1247" s="15"/>
      <c r="AE1247" s="15"/>
      <c r="AF1247" s="15"/>
      <c r="AG1247" s="15"/>
      <c r="AH1247" s="15"/>
    </row>
    <row r="1248" spans="1:34" ht="19.5" customHeight="1">
      <c r="A1248" s="25"/>
      <c r="B1248" s="24"/>
      <c r="C1248" s="25"/>
      <c r="D1248" s="25"/>
      <c r="E1248" s="25"/>
      <c r="F1248" s="25"/>
      <c r="G1248" s="26"/>
      <c r="H1248" s="2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</row>
    <row r="1249" spans="1:34" ht="19.5" customHeight="1">
      <c r="A1249" s="25"/>
      <c r="B1249" s="24"/>
      <c r="C1249" s="25"/>
      <c r="D1249" s="25"/>
      <c r="E1249" s="25"/>
      <c r="F1249" s="25"/>
      <c r="G1249" s="26"/>
      <c r="H1249" s="2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  <c r="AC1249" s="15"/>
      <c r="AD1249" s="15"/>
      <c r="AE1249" s="15"/>
      <c r="AF1249" s="15"/>
      <c r="AG1249" s="15"/>
      <c r="AH1249" s="15"/>
    </row>
    <row r="1250" spans="1:34" ht="19.5" customHeight="1">
      <c r="A1250" s="25"/>
      <c r="B1250" s="24"/>
      <c r="C1250" s="25"/>
      <c r="D1250" s="25"/>
      <c r="E1250" s="25"/>
      <c r="F1250" s="25"/>
      <c r="G1250" s="26"/>
      <c r="H1250" s="2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</row>
    <row r="1251" spans="1:34" ht="19.5" customHeight="1">
      <c r="A1251" s="25"/>
      <c r="B1251" s="24"/>
      <c r="C1251" s="25"/>
      <c r="D1251" s="25"/>
      <c r="E1251" s="25"/>
      <c r="F1251" s="25"/>
      <c r="G1251" s="26"/>
      <c r="H1251" s="2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  <c r="AC1251" s="15"/>
      <c r="AD1251" s="15"/>
      <c r="AE1251" s="15"/>
      <c r="AF1251" s="15"/>
      <c r="AG1251" s="15"/>
      <c r="AH1251" s="15"/>
    </row>
    <row r="1252" spans="1:34" ht="19.5" customHeight="1">
      <c r="A1252" s="25"/>
      <c r="B1252" s="24"/>
      <c r="C1252" s="25"/>
      <c r="D1252" s="25"/>
      <c r="E1252" s="25"/>
      <c r="F1252" s="25"/>
      <c r="G1252" s="26"/>
      <c r="H1252" s="2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</row>
    <row r="1253" spans="1:34" ht="19.5" customHeight="1">
      <c r="A1253" s="25"/>
      <c r="B1253" s="24"/>
      <c r="C1253" s="25"/>
      <c r="D1253" s="25"/>
      <c r="E1253" s="25"/>
      <c r="F1253" s="25"/>
      <c r="G1253" s="26"/>
      <c r="H1253" s="2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  <c r="AC1253" s="15"/>
      <c r="AD1253" s="15"/>
      <c r="AE1253" s="15"/>
      <c r="AF1253" s="15"/>
      <c r="AG1253" s="15"/>
      <c r="AH1253" s="15"/>
    </row>
    <row r="1254" spans="1:34" ht="19.5" customHeight="1">
      <c r="A1254" s="25"/>
      <c r="B1254" s="24"/>
      <c r="C1254" s="25"/>
      <c r="D1254" s="25"/>
      <c r="E1254" s="25"/>
      <c r="F1254" s="25"/>
      <c r="G1254" s="26"/>
      <c r="H1254" s="2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</row>
    <row r="1255" spans="1:34" ht="19.5" customHeight="1">
      <c r="A1255" s="25"/>
      <c r="B1255" s="24"/>
      <c r="C1255" s="25"/>
      <c r="D1255" s="25"/>
      <c r="E1255" s="25"/>
      <c r="F1255" s="25"/>
      <c r="G1255" s="26"/>
      <c r="H1255" s="2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  <c r="AC1255" s="15"/>
      <c r="AD1255" s="15"/>
      <c r="AE1255" s="15"/>
      <c r="AF1255" s="15"/>
      <c r="AG1255" s="15"/>
      <c r="AH1255" s="15"/>
    </row>
    <row r="1256" spans="1:34" ht="19.5" customHeight="1">
      <c r="A1256" s="25"/>
      <c r="B1256" s="24"/>
      <c r="C1256" s="25"/>
      <c r="D1256" s="25"/>
      <c r="E1256" s="25"/>
      <c r="F1256" s="25"/>
      <c r="G1256" s="26"/>
      <c r="H1256" s="2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</row>
    <row r="1257" spans="1:34" ht="19.5" customHeight="1">
      <c r="A1257" s="25"/>
      <c r="B1257" s="24"/>
      <c r="C1257" s="25"/>
      <c r="D1257" s="25"/>
      <c r="E1257" s="25"/>
      <c r="F1257" s="25"/>
      <c r="G1257" s="26"/>
      <c r="H1257" s="2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  <c r="AC1257" s="15"/>
      <c r="AD1257" s="15"/>
      <c r="AE1257" s="15"/>
      <c r="AF1257" s="15"/>
      <c r="AG1257" s="15"/>
      <c r="AH1257" s="15"/>
    </row>
    <row r="1258" spans="1:34" ht="19.5" customHeight="1">
      <c r="A1258" s="25"/>
      <c r="B1258" s="24"/>
      <c r="C1258" s="25"/>
      <c r="D1258" s="25"/>
      <c r="E1258" s="25"/>
      <c r="F1258" s="25"/>
      <c r="G1258" s="26"/>
      <c r="H1258" s="2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</row>
    <row r="1259" spans="1:34" ht="19.5" customHeight="1">
      <c r="A1259" s="25"/>
      <c r="B1259" s="24"/>
      <c r="C1259" s="25"/>
      <c r="D1259" s="25"/>
      <c r="E1259" s="25"/>
      <c r="F1259" s="25"/>
      <c r="G1259" s="26"/>
      <c r="H1259" s="2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  <c r="AC1259" s="15"/>
      <c r="AD1259" s="15"/>
      <c r="AE1259" s="15"/>
      <c r="AF1259" s="15"/>
      <c r="AG1259" s="15"/>
      <c r="AH1259" s="15"/>
    </row>
    <row r="1260" spans="1:34" ht="19.5" customHeight="1">
      <c r="A1260" s="25"/>
      <c r="B1260" s="24"/>
      <c r="C1260" s="25"/>
      <c r="D1260" s="25"/>
      <c r="E1260" s="25"/>
      <c r="F1260" s="25"/>
      <c r="G1260" s="26"/>
      <c r="H1260" s="2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</row>
    <row r="1261" spans="1:34" ht="19.5" customHeight="1">
      <c r="A1261" s="25"/>
      <c r="B1261" s="24"/>
      <c r="C1261" s="25"/>
      <c r="D1261" s="25"/>
      <c r="E1261" s="25"/>
      <c r="F1261" s="25"/>
      <c r="G1261" s="26"/>
      <c r="H1261" s="2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  <c r="AC1261" s="15"/>
      <c r="AD1261" s="15"/>
      <c r="AE1261" s="15"/>
      <c r="AF1261" s="15"/>
      <c r="AG1261" s="15"/>
      <c r="AH1261" s="15"/>
    </row>
    <row r="1262" spans="1:34" ht="19.5" customHeight="1">
      <c r="A1262" s="25"/>
      <c r="B1262" s="24"/>
      <c r="C1262" s="25"/>
      <c r="D1262" s="25"/>
      <c r="E1262" s="25"/>
      <c r="F1262" s="25"/>
      <c r="G1262" s="26"/>
      <c r="H1262" s="2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</row>
    <row r="1263" spans="1:34" ht="19.5" customHeight="1">
      <c r="A1263" s="25"/>
      <c r="B1263" s="24"/>
      <c r="C1263" s="25"/>
      <c r="D1263" s="25"/>
      <c r="E1263" s="25"/>
      <c r="F1263" s="25"/>
      <c r="G1263" s="26"/>
      <c r="H1263" s="2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  <c r="AC1263" s="15"/>
      <c r="AD1263" s="15"/>
      <c r="AE1263" s="15"/>
      <c r="AF1263" s="15"/>
      <c r="AG1263" s="15"/>
      <c r="AH1263" s="15"/>
    </row>
    <row r="1264" spans="1:34" ht="19.5" customHeight="1">
      <c r="A1264" s="25"/>
      <c r="B1264" s="24"/>
      <c r="C1264" s="25"/>
      <c r="D1264" s="25"/>
      <c r="E1264" s="25"/>
      <c r="F1264" s="25"/>
      <c r="G1264" s="26"/>
      <c r="H1264" s="2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</row>
    <row r="1265" spans="1:34" ht="19.5" customHeight="1">
      <c r="A1265" s="25"/>
      <c r="B1265" s="24"/>
      <c r="C1265" s="25"/>
      <c r="D1265" s="25"/>
      <c r="E1265" s="25"/>
      <c r="F1265" s="25"/>
      <c r="G1265" s="26"/>
      <c r="H1265" s="2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  <c r="AC1265" s="15"/>
      <c r="AD1265" s="15"/>
      <c r="AE1265" s="15"/>
      <c r="AF1265" s="15"/>
      <c r="AG1265" s="15"/>
      <c r="AH1265" s="15"/>
    </row>
    <row r="1266" spans="1:34" ht="19.5" customHeight="1">
      <c r="A1266" s="25"/>
      <c r="B1266" s="24"/>
      <c r="C1266" s="25"/>
      <c r="D1266" s="25"/>
      <c r="E1266" s="25"/>
      <c r="F1266" s="25"/>
      <c r="G1266" s="26"/>
      <c r="H1266" s="2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</row>
    <row r="1267" spans="1:34" ht="19.5" customHeight="1">
      <c r="A1267" s="25"/>
      <c r="B1267" s="24"/>
      <c r="C1267" s="25"/>
      <c r="D1267" s="25"/>
      <c r="E1267" s="25"/>
      <c r="F1267" s="25"/>
      <c r="G1267" s="26"/>
      <c r="H1267" s="2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  <c r="AC1267" s="15"/>
      <c r="AD1267" s="15"/>
      <c r="AE1267" s="15"/>
      <c r="AF1267" s="15"/>
      <c r="AG1267" s="15"/>
      <c r="AH1267" s="15"/>
    </row>
    <row r="1268" spans="1:34" ht="19.5" customHeight="1">
      <c r="A1268" s="25"/>
      <c r="B1268" s="24"/>
      <c r="C1268" s="25"/>
      <c r="D1268" s="25"/>
      <c r="E1268" s="25"/>
      <c r="F1268" s="25"/>
      <c r="G1268" s="26"/>
      <c r="H1268" s="2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</row>
    <row r="1269" spans="1:34" ht="19.5" customHeight="1">
      <c r="A1269" s="25"/>
      <c r="B1269" s="24"/>
      <c r="C1269" s="25"/>
      <c r="D1269" s="25"/>
      <c r="E1269" s="25"/>
      <c r="F1269" s="25"/>
      <c r="G1269" s="26"/>
      <c r="H1269" s="2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  <c r="AC1269" s="15"/>
      <c r="AD1269" s="15"/>
      <c r="AE1269" s="15"/>
      <c r="AF1269" s="15"/>
      <c r="AG1269" s="15"/>
      <c r="AH1269" s="15"/>
    </row>
    <row r="1270" spans="1:34" ht="19.5" customHeight="1">
      <c r="A1270" s="25"/>
      <c r="B1270" s="24"/>
      <c r="C1270" s="25"/>
      <c r="D1270" s="25"/>
      <c r="E1270" s="25"/>
      <c r="F1270" s="25"/>
      <c r="G1270" s="26"/>
      <c r="H1270" s="2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</row>
    <row r="1271" spans="1:34" ht="19.5" customHeight="1">
      <c r="A1271" s="25"/>
      <c r="B1271" s="24"/>
      <c r="C1271" s="25"/>
      <c r="D1271" s="25"/>
      <c r="E1271" s="25"/>
      <c r="F1271" s="25"/>
      <c r="G1271" s="26"/>
      <c r="H1271" s="2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  <c r="AC1271" s="15"/>
      <c r="AD1271" s="15"/>
      <c r="AE1271" s="15"/>
      <c r="AF1271" s="15"/>
      <c r="AG1271" s="15"/>
      <c r="AH1271" s="15"/>
    </row>
    <row r="1272" spans="1:34" ht="19.5" customHeight="1">
      <c r="A1272" s="25"/>
      <c r="B1272" s="24"/>
      <c r="C1272" s="25"/>
      <c r="D1272" s="25"/>
      <c r="E1272" s="25"/>
      <c r="F1272" s="25"/>
      <c r="G1272" s="26"/>
      <c r="H1272" s="2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</row>
    <row r="1273" spans="1:34" ht="19.5" customHeight="1">
      <c r="A1273" s="25"/>
      <c r="B1273" s="24"/>
      <c r="C1273" s="25"/>
      <c r="D1273" s="25"/>
      <c r="E1273" s="25"/>
      <c r="F1273" s="25"/>
      <c r="G1273" s="26"/>
      <c r="H1273" s="2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  <c r="AC1273" s="15"/>
      <c r="AD1273" s="15"/>
      <c r="AE1273" s="15"/>
      <c r="AF1273" s="15"/>
      <c r="AG1273" s="15"/>
      <c r="AH1273" s="15"/>
    </row>
    <row r="1274" spans="1:34" ht="19.5" customHeight="1">
      <c r="A1274" s="25"/>
      <c r="B1274" s="24"/>
      <c r="C1274" s="25"/>
      <c r="D1274" s="25"/>
      <c r="E1274" s="25"/>
      <c r="F1274" s="25"/>
      <c r="G1274" s="26"/>
      <c r="H1274" s="2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</row>
    <row r="1275" spans="1:34" ht="19.5" customHeight="1">
      <c r="A1275" s="25"/>
      <c r="B1275" s="24"/>
      <c r="C1275" s="25"/>
      <c r="D1275" s="25"/>
      <c r="E1275" s="25"/>
      <c r="F1275" s="25"/>
      <c r="G1275" s="26"/>
      <c r="H1275" s="2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  <c r="AC1275" s="15"/>
      <c r="AD1275" s="15"/>
      <c r="AE1275" s="15"/>
      <c r="AF1275" s="15"/>
      <c r="AG1275" s="15"/>
      <c r="AH1275" s="15"/>
    </row>
    <row r="1276" spans="1:34" ht="19.5" customHeight="1">
      <c r="A1276" s="25"/>
      <c r="B1276" s="24"/>
      <c r="C1276" s="25"/>
      <c r="D1276" s="25"/>
      <c r="E1276" s="25"/>
      <c r="F1276" s="25"/>
      <c r="G1276" s="26"/>
      <c r="H1276" s="2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</row>
    <row r="1277" spans="1:34" ht="19.5" customHeight="1">
      <c r="A1277" s="25"/>
      <c r="B1277" s="24"/>
      <c r="C1277" s="25"/>
      <c r="D1277" s="25"/>
      <c r="E1277" s="25"/>
      <c r="F1277" s="25"/>
      <c r="G1277" s="26"/>
      <c r="H1277" s="2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  <c r="AC1277" s="15"/>
      <c r="AD1277" s="15"/>
      <c r="AE1277" s="15"/>
      <c r="AF1277" s="15"/>
      <c r="AG1277" s="15"/>
      <c r="AH1277" s="15"/>
    </row>
    <row r="1278" spans="1:34" ht="19.5" customHeight="1">
      <c r="A1278" s="25"/>
      <c r="B1278" s="24"/>
      <c r="C1278" s="25"/>
      <c r="D1278" s="25"/>
      <c r="E1278" s="25"/>
      <c r="F1278" s="25"/>
      <c r="G1278" s="26"/>
      <c r="H1278" s="2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</row>
    <row r="1279" spans="1:34" ht="19.5" customHeight="1">
      <c r="A1279" s="25"/>
      <c r="B1279" s="24"/>
      <c r="C1279" s="25"/>
      <c r="D1279" s="25"/>
      <c r="E1279" s="25"/>
      <c r="F1279" s="25"/>
      <c r="G1279" s="26"/>
      <c r="H1279" s="2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  <c r="AC1279" s="15"/>
      <c r="AD1279" s="15"/>
      <c r="AE1279" s="15"/>
      <c r="AF1279" s="15"/>
      <c r="AG1279" s="15"/>
      <c r="AH1279" s="15"/>
    </row>
    <row r="1280" spans="1:34" ht="19.5" customHeight="1">
      <c r="A1280" s="25"/>
      <c r="B1280" s="24"/>
      <c r="C1280" s="25"/>
      <c r="D1280" s="25"/>
      <c r="E1280" s="25"/>
      <c r="F1280" s="25"/>
      <c r="G1280" s="26"/>
      <c r="H1280" s="2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</row>
    <row r="1281" spans="1:34" ht="19.5" customHeight="1">
      <c r="A1281" s="25"/>
      <c r="B1281" s="24"/>
      <c r="C1281" s="25"/>
      <c r="D1281" s="25"/>
      <c r="E1281" s="25"/>
      <c r="F1281" s="25"/>
      <c r="G1281" s="26"/>
      <c r="H1281" s="2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  <c r="AC1281" s="15"/>
      <c r="AD1281" s="15"/>
      <c r="AE1281" s="15"/>
      <c r="AF1281" s="15"/>
      <c r="AG1281" s="15"/>
      <c r="AH1281" s="15"/>
    </row>
    <row r="1282" spans="1:34" ht="19.5" customHeight="1">
      <c r="A1282" s="25"/>
      <c r="B1282" s="24"/>
      <c r="C1282" s="25"/>
      <c r="D1282" s="25"/>
      <c r="E1282" s="25"/>
      <c r="F1282" s="25"/>
      <c r="G1282" s="91"/>
      <c r="H1282" s="2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</row>
    <row r="1283" spans="1:34" ht="19.5" customHeight="1">
      <c r="A1283" s="25"/>
      <c r="B1283" s="24"/>
      <c r="C1283" s="25"/>
      <c r="D1283" s="25"/>
      <c r="E1283" s="25"/>
      <c r="F1283" s="25"/>
      <c r="G1283" s="26"/>
      <c r="H1283" s="2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</row>
    <row r="1284" spans="1:34" ht="19.5" customHeight="1">
      <c r="A1284" s="25"/>
      <c r="B1284" s="24"/>
      <c r="C1284" s="25"/>
      <c r="D1284" s="25"/>
      <c r="E1284" s="25"/>
      <c r="F1284" s="25"/>
      <c r="G1284" s="26"/>
      <c r="H1284" s="2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</row>
    <row r="1285" spans="1:34" ht="19.5" customHeight="1">
      <c r="A1285" s="25"/>
      <c r="B1285" s="24"/>
      <c r="C1285" s="25"/>
      <c r="D1285" s="25"/>
      <c r="E1285" s="25"/>
      <c r="F1285" s="25"/>
      <c r="G1285" s="26"/>
      <c r="H1285" s="2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</row>
    <row r="1286" spans="1:34" ht="19.5" customHeight="1">
      <c r="A1286" s="25"/>
      <c r="B1286" s="24"/>
      <c r="C1286" s="25"/>
      <c r="D1286" s="25"/>
      <c r="E1286" s="25"/>
      <c r="F1286" s="25"/>
      <c r="G1286" s="26"/>
      <c r="H1286" s="25"/>
      <c r="I1286" s="15"/>
      <c r="J1286" s="15"/>
      <c r="K1286" s="1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</row>
    <row r="1287" spans="1:34" ht="19.5" customHeight="1">
      <c r="A1287" s="25"/>
      <c r="B1287" s="24"/>
      <c r="C1287" s="25"/>
      <c r="D1287" s="25"/>
      <c r="E1287" s="25"/>
      <c r="F1287" s="25"/>
      <c r="G1287" s="91"/>
      <c r="H1287" s="25"/>
      <c r="I1287" s="15"/>
      <c r="J1287" s="15"/>
      <c r="K1287" s="1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</row>
    <row r="1288" spans="1:34" ht="19.5" customHeight="1">
      <c r="A1288" s="25"/>
      <c r="B1288" s="24"/>
      <c r="C1288" s="25"/>
      <c r="D1288" s="25"/>
      <c r="E1288" s="25"/>
      <c r="F1288" s="25"/>
      <c r="G1288" s="26"/>
      <c r="H1288" s="25"/>
      <c r="I1288" s="15"/>
      <c r="J1288" s="15"/>
      <c r="K1288" s="1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</row>
    <row r="1289" spans="1:34" ht="19.5" customHeight="1">
      <c r="A1289" s="25"/>
      <c r="B1289" s="24"/>
      <c r="C1289" s="25"/>
      <c r="D1289" s="25"/>
      <c r="E1289" s="25"/>
      <c r="F1289" s="25"/>
      <c r="G1289" s="26"/>
      <c r="H1289" s="25"/>
      <c r="I1289" s="15"/>
      <c r="J1289" s="15"/>
      <c r="K1289" s="1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</row>
    <row r="1290" spans="1:34" ht="19.5" customHeight="1">
      <c r="A1290" s="25"/>
      <c r="B1290" s="24"/>
      <c r="C1290" s="25"/>
      <c r="D1290" s="25"/>
      <c r="E1290" s="25"/>
      <c r="F1290" s="25"/>
      <c r="G1290" s="26"/>
      <c r="H1290" s="25"/>
      <c r="I1290" s="15"/>
      <c r="J1290" s="15"/>
      <c r="K1290" s="1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</row>
    <row r="1291" spans="1:34" ht="19.5" customHeight="1">
      <c r="A1291" s="25"/>
      <c r="B1291" s="24"/>
      <c r="C1291" s="25"/>
      <c r="D1291" s="25"/>
      <c r="E1291" s="25"/>
      <c r="F1291" s="25"/>
      <c r="G1291" s="26"/>
      <c r="H1291" s="25"/>
      <c r="I1291" s="15"/>
      <c r="J1291" s="15"/>
      <c r="K1291" s="1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</row>
    <row r="1292" spans="1:34" ht="19.5" customHeight="1">
      <c r="A1292" s="25"/>
      <c r="B1292" s="24"/>
      <c r="C1292" s="25"/>
      <c r="D1292" s="25"/>
      <c r="E1292" s="25"/>
      <c r="F1292" s="25"/>
      <c r="G1292" s="26"/>
      <c r="H1292" s="25"/>
      <c r="I1292" s="15"/>
      <c r="J1292" s="15"/>
      <c r="K1292" s="1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</row>
    <row r="1293" spans="1:34" ht="19.5" customHeight="1">
      <c r="A1293" s="25"/>
      <c r="B1293" s="24"/>
      <c r="C1293" s="25"/>
      <c r="D1293" s="25"/>
      <c r="E1293" s="25"/>
      <c r="F1293" s="25"/>
      <c r="G1293" s="26"/>
      <c r="H1293" s="25"/>
      <c r="I1293" s="15"/>
      <c r="J1293" s="15"/>
      <c r="K1293" s="1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</row>
    <row r="1294" spans="1:34" ht="19.5" customHeight="1">
      <c r="A1294" s="25"/>
      <c r="B1294" s="24"/>
      <c r="C1294" s="25"/>
      <c r="D1294" s="25"/>
      <c r="E1294" s="25"/>
      <c r="F1294" s="25"/>
      <c r="G1294" s="26"/>
      <c r="H1294" s="2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</row>
    <row r="1295" spans="1:34" ht="19.5" customHeight="1">
      <c r="A1295" s="25"/>
      <c r="B1295" s="24"/>
      <c r="C1295" s="25"/>
      <c r="D1295" s="25"/>
      <c r="E1295" s="25"/>
      <c r="F1295" s="25"/>
      <c r="G1295" s="26"/>
      <c r="H1295" s="2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  <c r="AC1295" s="15"/>
      <c r="AD1295" s="15"/>
      <c r="AE1295" s="15"/>
      <c r="AF1295" s="15"/>
      <c r="AG1295" s="15"/>
      <c r="AH1295" s="15"/>
    </row>
    <row r="1296" spans="1:34" ht="19.5" customHeight="1">
      <c r="A1296" s="25"/>
      <c r="B1296" s="24"/>
      <c r="C1296" s="25"/>
      <c r="D1296" s="25"/>
      <c r="E1296" s="25"/>
      <c r="F1296" s="25"/>
      <c r="G1296" s="26"/>
      <c r="H1296" s="2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</row>
    <row r="1297" spans="1:34" ht="19.5" customHeight="1">
      <c r="A1297" s="25"/>
      <c r="B1297" s="24"/>
      <c r="C1297" s="25"/>
      <c r="D1297" s="25"/>
      <c r="E1297" s="25"/>
      <c r="F1297" s="25"/>
      <c r="G1297" s="26"/>
      <c r="H1297" s="2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  <c r="AC1297" s="15"/>
      <c r="AD1297" s="15"/>
      <c r="AE1297" s="15"/>
      <c r="AF1297" s="15"/>
      <c r="AG1297" s="15"/>
      <c r="AH1297" s="15"/>
    </row>
    <row r="1298" spans="1:34" ht="19.5" customHeight="1">
      <c r="A1298" s="25"/>
      <c r="B1298" s="24"/>
      <c r="C1298" s="25"/>
      <c r="D1298" s="25"/>
      <c r="E1298" s="25"/>
      <c r="F1298" s="25"/>
      <c r="G1298" s="26"/>
      <c r="H1298" s="2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</row>
    <row r="1299" spans="1:34" ht="19.5" customHeight="1">
      <c r="A1299" s="25"/>
      <c r="B1299" s="24"/>
      <c r="C1299" s="25"/>
      <c r="D1299" s="25"/>
      <c r="E1299" s="25"/>
      <c r="F1299" s="25"/>
      <c r="G1299" s="26"/>
      <c r="H1299" s="2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  <c r="AC1299" s="15"/>
      <c r="AD1299" s="15"/>
      <c r="AE1299" s="15"/>
      <c r="AF1299" s="15"/>
      <c r="AG1299" s="15"/>
      <c r="AH1299" s="15"/>
    </row>
    <row r="1300" spans="1:34" ht="19.5" customHeight="1">
      <c r="A1300" s="25"/>
      <c r="B1300" s="24"/>
      <c r="C1300" s="25"/>
      <c r="D1300" s="25"/>
      <c r="E1300" s="25"/>
      <c r="F1300" s="25"/>
      <c r="G1300" s="26"/>
      <c r="H1300" s="2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</row>
    <row r="1301" spans="1:34" ht="19.5" customHeight="1">
      <c r="A1301" s="25"/>
      <c r="B1301" s="24"/>
      <c r="C1301" s="25"/>
      <c r="D1301" s="25"/>
      <c r="E1301" s="25"/>
      <c r="F1301" s="25"/>
      <c r="G1301" s="26"/>
      <c r="H1301" s="2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  <c r="AC1301" s="15"/>
      <c r="AD1301" s="15"/>
      <c r="AE1301" s="15"/>
      <c r="AF1301" s="15"/>
      <c r="AG1301" s="15"/>
      <c r="AH1301" s="15"/>
    </row>
    <row r="1302" spans="1:34" ht="19.5" customHeight="1">
      <c r="A1302" s="25"/>
      <c r="B1302" s="24"/>
      <c r="C1302" s="25"/>
      <c r="D1302" s="25"/>
      <c r="E1302" s="25"/>
      <c r="F1302" s="25"/>
      <c r="G1302" s="26"/>
      <c r="H1302" s="2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</row>
    <row r="1303" spans="1:34" ht="19.5" customHeight="1">
      <c r="A1303" s="25"/>
      <c r="B1303" s="24"/>
      <c r="C1303" s="25"/>
      <c r="D1303" s="25"/>
      <c r="E1303" s="25"/>
      <c r="F1303" s="25"/>
      <c r="G1303" s="26"/>
      <c r="H1303" s="2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  <c r="AC1303" s="15"/>
      <c r="AD1303" s="15"/>
      <c r="AE1303" s="15"/>
      <c r="AF1303" s="15"/>
      <c r="AG1303" s="15"/>
      <c r="AH1303" s="15"/>
    </row>
    <row r="1304" spans="1:34" ht="19.5" customHeight="1">
      <c r="A1304" s="25"/>
      <c r="B1304" s="24"/>
      <c r="C1304" s="25"/>
      <c r="D1304" s="25"/>
      <c r="E1304" s="25"/>
      <c r="F1304" s="25"/>
      <c r="G1304" s="26"/>
      <c r="H1304" s="2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</row>
    <row r="1305" spans="1:34" ht="19.5" customHeight="1">
      <c r="A1305" s="25"/>
      <c r="B1305" s="24"/>
      <c r="C1305" s="25"/>
      <c r="D1305" s="25"/>
      <c r="E1305" s="25"/>
      <c r="F1305" s="25"/>
      <c r="G1305" s="26"/>
      <c r="H1305" s="2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  <c r="AC1305" s="15"/>
      <c r="AD1305" s="15"/>
      <c r="AE1305" s="15"/>
      <c r="AF1305" s="15"/>
      <c r="AG1305" s="15"/>
      <c r="AH1305" s="15"/>
    </row>
    <row r="1306" spans="1:34" ht="19.5" customHeight="1">
      <c r="A1306" s="25"/>
      <c r="B1306" s="24"/>
      <c r="C1306" s="25"/>
      <c r="D1306" s="25"/>
      <c r="E1306" s="25"/>
      <c r="F1306" s="25"/>
      <c r="G1306" s="26"/>
      <c r="H1306" s="2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</row>
    <row r="1307" spans="1:34" ht="19.5" customHeight="1">
      <c r="A1307" s="25"/>
      <c r="B1307" s="24"/>
      <c r="C1307" s="25"/>
      <c r="D1307" s="25"/>
      <c r="E1307" s="25"/>
      <c r="F1307" s="25"/>
      <c r="G1307" s="26"/>
      <c r="H1307" s="2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  <c r="AC1307" s="15"/>
      <c r="AD1307" s="15"/>
      <c r="AE1307" s="15"/>
      <c r="AF1307" s="15"/>
      <c r="AG1307" s="15"/>
      <c r="AH1307" s="15"/>
    </row>
    <row r="1308" spans="1:34" ht="19.5" customHeight="1">
      <c r="A1308" s="25"/>
      <c r="B1308" s="24"/>
      <c r="C1308" s="25"/>
      <c r="D1308" s="25"/>
      <c r="E1308" s="25"/>
      <c r="F1308" s="25"/>
      <c r="G1308" s="26"/>
      <c r="H1308" s="2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</row>
    <row r="1309" spans="1:34" ht="19.5" customHeight="1">
      <c r="A1309" s="25"/>
      <c r="B1309" s="24"/>
      <c r="C1309" s="25"/>
      <c r="D1309" s="25"/>
      <c r="E1309" s="25"/>
      <c r="F1309" s="25"/>
      <c r="G1309" s="26"/>
      <c r="H1309" s="2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  <c r="AC1309" s="15"/>
      <c r="AD1309" s="15"/>
      <c r="AE1309" s="15"/>
      <c r="AF1309" s="15"/>
      <c r="AG1309" s="15"/>
      <c r="AH1309" s="15"/>
    </row>
    <row r="1310" spans="1:34" ht="19.5" customHeight="1">
      <c r="A1310" s="25"/>
      <c r="B1310" s="24"/>
      <c r="C1310" s="25"/>
      <c r="D1310" s="25"/>
      <c r="E1310" s="25"/>
      <c r="F1310" s="25"/>
      <c r="G1310" s="26"/>
      <c r="H1310" s="2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</row>
    <row r="1311" spans="1:34" ht="19.5" customHeight="1">
      <c r="A1311" s="25"/>
      <c r="B1311" s="24"/>
      <c r="C1311" s="25"/>
      <c r="D1311" s="25"/>
      <c r="E1311" s="25"/>
      <c r="F1311" s="25"/>
      <c r="G1311" s="26"/>
      <c r="H1311" s="2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  <c r="AC1311" s="15"/>
      <c r="AD1311" s="15"/>
      <c r="AE1311" s="15"/>
      <c r="AF1311" s="15"/>
      <c r="AG1311" s="15"/>
      <c r="AH1311" s="15"/>
    </row>
    <row r="1312" spans="1:34" ht="19.5" customHeight="1">
      <c r="A1312" s="25"/>
      <c r="B1312" s="24"/>
      <c r="C1312" s="25"/>
      <c r="D1312" s="25"/>
      <c r="E1312" s="25"/>
      <c r="F1312" s="25"/>
      <c r="G1312" s="26"/>
      <c r="H1312" s="2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</row>
    <row r="1313" spans="1:34" ht="19.5" customHeight="1">
      <c r="A1313" s="25"/>
      <c r="B1313" s="24"/>
      <c r="C1313" s="25"/>
      <c r="D1313" s="25"/>
      <c r="E1313" s="25"/>
      <c r="F1313" s="25"/>
      <c r="G1313" s="26"/>
      <c r="H1313" s="2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  <c r="AC1313" s="15"/>
      <c r="AD1313" s="15"/>
      <c r="AE1313" s="15"/>
      <c r="AF1313" s="15"/>
      <c r="AG1313" s="15"/>
      <c r="AH1313" s="15"/>
    </row>
    <row r="1314" spans="1:34" ht="19.5" customHeight="1">
      <c r="A1314" s="25"/>
      <c r="B1314" s="24"/>
      <c r="C1314" s="25"/>
      <c r="D1314" s="25"/>
      <c r="E1314" s="25"/>
      <c r="F1314" s="25"/>
      <c r="G1314" s="26"/>
      <c r="H1314" s="2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</row>
    <row r="1315" spans="1:34" ht="19.5" customHeight="1">
      <c r="A1315" s="25"/>
      <c r="B1315" s="24"/>
      <c r="C1315" s="25"/>
      <c r="D1315" s="25"/>
      <c r="E1315" s="25"/>
      <c r="F1315" s="25"/>
      <c r="G1315" s="26"/>
      <c r="H1315" s="2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  <c r="AC1315" s="15"/>
      <c r="AD1315" s="15"/>
      <c r="AE1315" s="15"/>
      <c r="AF1315" s="15"/>
      <c r="AG1315" s="15"/>
      <c r="AH1315" s="15"/>
    </row>
    <row r="1316" spans="1:34" ht="19.5" customHeight="1">
      <c r="A1316" s="25"/>
      <c r="B1316" s="24"/>
      <c r="C1316" s="25"/>
      <c r="D1316" s="25"/>
      <c r="E1316" s="25"/>
      <c r="F1316" s="25"/>
      <c r="G1316" s="26"/>
      <c r="H1316" s="2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</row>
    <row r="1317" spans="1:34" ht="19.5" customHeight="1">
      <c r="A1317" s="25"/>
      <c r="B1317" s="24"/>
      <c r="C1317" s="25"/>
      <c r="D1317" s="25"/>
      <c r="E1317" s="25"/>
      <c r="F1317" s="25"/>
      <c r="G1317" s="26"/>
      <c r="H1317" s="2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  <c r="AC1317" s="15"/>
      <c r="AD1317" s="15"/>
      <c r="AE1317" s="15"/>
      <c r="AF1317" s="15"/>
      <c r="AG1317" s="15"/>
      <c r="AH1317" s="15"/>
    </row>
    <row r="1318" spans="1:34" ht="19.5" customHeight="1">
      <c r="A1318" s="25"/>
      <c r="B1318" s="24"/>
      <c r="C1318" s="25"/>
      <c r="D1318" s="25"/>
      <c r="E1318" s="25"/>
      <c r="F1318" s="25"/>
      <c r="G1318" s="26"/>
      <c r="H1318" s="2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</row>
    <row r="1319" spans="1:34" ht="19.5" customHeight="1">
      <c r="A1319" s="25"/>
      <c r="B1319" s="24"/>
      <c r="C1319" s="25"/>
      <c r="D1319" s="25"/>
      <c r="E1319" s="25"/>
      <c r="F1319" s="25"/>
      <c r="G1319" s="26"/>
      <c r="H1319" s="2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  <c r="AC1319" s="15"/>
      <c r="AD1319" s="15"/>
      <c r="AE1319" s="15"/>
      <c r="AF1319" s="15"/>
      <c r="AG1319" s="15"/>
      <c r="AH1319" s="15"/>
    </row>
    <row r="1320" spans="1:34" ht="19.5" customHeight="1">
      <c r="A1320" s="25"/>
      <c r="B1320" s="24"/>
      <c r="C1320" s="25"/>
      <c r="D1320" s="25"/>
      <c r="E1320" s="25"/>
      <c r="F1320" s="25"/>
      <c r="G1320" s="26"/>
      <c r="H1320" s="2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</row>
    <row r="1321" spans="1:34" ht="19.5" customHeight="1">
      <c r="A1321" s="25"/>
      <c r="B1321" s="24"/>
      <c r="C1321" s="25"/>
      <c r="D1321" s="25"/>
      <c r="E1321" s="25"/>
      <c r="F1321" s="25"/>
      <c r="G1321" s="26"/>
      <c r="H1321" s="2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  <c r="AC1321" s="15"/>
      <c r="AD1321" s="15"/>
      <c r="AE1321" s="15"/>
      <c r="AF1321" s="15"/>
      <c r="AG1321" s="15"/>
      <c r="AH1321" s="15"/>
    </row>
    <row r="1322" spans="1:34" ht="19.5" customHeight="1">
      <c r="A1322" s="25"/>
      <c r="B1322" s="24"/>
      <c r="C1322" s="25"/>
      <c r="D1322" s="25"/>
      <c r="E1322" s="25"/>
      <c r="F1322" s="25"/>
      <c r="G1322" s="26"/>
      <c r="H1322" s="2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</row>
    <row r="1323" spans="1:34" ht="19.5" customHeight="1">
      <c r="A1323" s="25"/>
      <c r="B1323" s="24"/>
      <c r="C1323" s="25"/>
      <c r="D1323" s="25"/>
      <c r="E1323" s="25"/>
      <c r="F1323" s="25"/>
      <c r="G1323" s="26"/>
      <c r="H1323" s="2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  <c r="AC1323" s="15"/>
      <c r="AD1323" s="15"/>
      <c r="AE1323" s="15"/>
      <c r="AF1323" s="15"/>
      <c r="AG1323" s="15"/>
      <c r="AH1323" s="15"/>
    </row>
    <row r="1324" spans="1:34" ht="19.5" customHeight="1">
      <c r="A1324" s="25"/>
      <c r="B1324" s="24"/>
      <c r="C1324" s="25"/>
      <c r="D1324" s="25"/>
      <c r="E1324" s="25"/>
      <c r="F1324" s="25"/>
      <c r="G1324" s="26"/>
      <c r="H1324" s="2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</row>
    <row r="1325" spans="1:34" ht="19.5" customHeight="1">
      <c r="A1325" s="25"/>
      <c r="B1325" s="24"/>
      <c r="C1325" s="25"/>
      <c r="D1325" s="25"/>
      <c r="E1325" s="25"/>
      <c r="F1325" s="25"/>
      <c r="G1325" s="26"/>
      <c r="H1325" s="2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  <c r="AC1325" s="15"/>
      <c r="AD1325" s="15"/>
      <c r="AE1325" s="15"/>
      <c r="AF1325" s="15"/>
      <c r="AG1325" s="15"/>
      <c r="AH1325" s="15"/>
    </row>
    <row r="1326" spans="1:34" ht="19.5" customHeight="1">
      <c r="A1326" s="25"/>
      <c r="B1326" s="24"/>
      <c r="C1326" s="25"/>
      <c r="D1326" s="25"/>
      <c r="E1326" s="25"/>
      <c r="F1326" s="25"/>
      <c r="G1326" s="26"/>
      <c r="H1326" s="2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</row>
    <row r="1327" spans="1:34" ht="19.5" customHeight="1">
      <c r="A1327" s="25"/>
      <c r="B1327" s="24"/>
      <c r="C1327" s="25"/>
      <c r="D1327" s="25"/>
      <c r="E1327" s="25"/>
      <c r="F1327" s="25"/>
      <c r="G1327" s="26"/>
      <c r="H1327" s="2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  <c r="AC1327" s="15"/>
      <c r="AD1327" s="15"/>
      <c r="AE1327" s="15"/>
      <c r="AF1327" s="15"/>
      <c r="AG1327" s="15"/>
      <c r="AH1327" s="15"/>
    </row>
    <row r="1328" spans="1:34" ht="19.5" customHeight="1">
      <c r="A1328" s="25"/>
      <c r="B1328" s="24"/>
      <c r="C1328" s="25"/>
      <c r="D1328" s="25"/>
      <c r="E1328" s="25"/>
      <c r="F1328" s="25"/>
      <c r="G1328" s="26"/>
      <c r="H1328" s="2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</row>
    <row r="1329" spans="1:34" ht="19.5" customHeight="1">
      <c r="A1329" s="25"/>
      <c r="B1329" s="24"/>
      <c r="C1329" s="25"/>
      <c r="D1329" s="25"/>
      <c r="E1329" s="25"/>
      <c r="F1329" s="25"/>
      <c r="G1329" s="26"/>
      <c r="H1329" s="2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  <c r="AC1329" s="15"/>
      <c r="AD1329" s="15"/>
      <c r="AE1329" s="15"/>
      <c r="AF1329" s="15"/>
      <c r="AG1329" s="15"/>
      <c r="AH1329" s="15"/>
    </row>
    <row r="1330" spans="1:34" ht="19.5" customHeight="1">
      <c r="A1330" s="25"/>
      <c r="B1330" s="24"/>
      <c r="C1330" s="25"/>
      <c r="D1330" s="25"/>
      <c r="E1330" s="25"/>
      <c r="F1330" s="25"/>
      <c r="G1330" s="26"/>
      <c r="H1330" s="2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</row>
    <row r="1331" spans="1:34" ht="19.5" customHeight="1">
      <c r="A1331" s="25"/>
      <c r="B1331" s="24"/>
      <c r="C1331" s="25"/>
      <c r="D1331" s="25"/>
      <c r="E1331" s="25"/>
      <c r="F1331" s="25"/>
      <c r="G1331" s="26"/>
      <c r="H1331" s="2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  <c r="AC1331" s="15"/>
      <c r="AD1331" s="15"/>
      <c r="AE1331" s="15"/>
      <c r="AF1331" s="15"/>
      <c r="AG1331" s="15"/>
      <c r="AH1331" s="15"/>
    </row>
    <row r="1332" spans="1:34" ht="19.5" customHeight="1">
      <c r="A1332" s="25"/>
      <c r="B1332" s="24"/>
      <c r="C1332" s="25"/>
      <c r="D1332" s="25"/>
      <c r="E1332" s="25"/>
      <c r="F1332" s="25"/>
      <c r="G1332" s="26"/>
      <c r="H1332" s="2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</row>
    <row r="1333" spans="1:34" ht="19.5" customHeight="1">
      <c r="A1333" s="25"/>
      <c r="B1333" s="24"/>
      <c r="C1333" s="25"/>
      <c r="D1333" s="25"/>
      <c r="E1333" s="25"/>
      <c r="F1333" s="25"/>
      <c r="G1333" s="26"/>
      <c r="H1333" s="2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  <c r="AC1333" s="15"/>
      <c r="AD1333" s="15"/>
      <c r="AE1333" s="15"/>
      <c r="AF1333" s="15"/>
      <c r="AG1333" s="15"/>
      <c r="AH1333" s="15"/>
    </row>
    <row r="1334" spans="1:34" ht="19.5" customHeight="1">
      <c r="A1334" s="25"/>
      <c r="B1334" s="24"/>
      <c r="C1334" s="25"/>
      <c r="D1334" s="25"/>
      <c r="E1334" s="25"/>
      <c r="F1334" s="25"/>
      <c r="G1334" s="26"/>
      <c r="H1334" s="2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</row>
    <row r="1335" spans="1:34" ht="19.5" customHeight="1">
      <c r="A1335" s="25"/>
      <c r="B1335" s="24"/>
      <c r="C1335" s="25"/>
      <c r="D1335" s="25"/>
      <c r="E1335" s="25"/>
      <c r="F1335" s="25"/>
      <c r="G1335" s="26"/>
      <c r="H1335" s="2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  <c r="AC1335" s="15"/>
      <c r="AD1335" s="15"/>
      <c r="AE1335" s="15"/>
      <c r="AF1335" s="15"/>
      <c r="AG1335" s="15"/>
      <c r="AH1335" s="15"/>
    </row>
    <row r="1336" spans="1:34" ht="19.5" customHeight="1">
      <c r="A1336" s="25"/>
      <c r="B1336" s="24"/>
      <c r="C1336" s="25"/>
      <c r="D1336" s="25"/>
      <c r="E1336" s="25"/>
      <c r="F1336" s="25"/>
      <c r="G1336" s="26"/>
      <c r="H1336" s="2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</row>
    <row r="1337" spans="1:34" ht="19.5" customHeight="1">
      <c r="A1337" s="25"/>
      <c r="B1337" s="24"/>
      <c r="C1337" s="25"/>
      <c r="D1337" s="25"/>
      <c r="E1337" s="25"/>
      <c r="F1337" s="25"/>
      <c r="G1337" s="26"/>
      <c r="H1337" s="2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  <c r="AC1337" s="15"/>
      <c r="AD1337" s="15"/>
      <c r="AE1337" s="15"/>
      <c r="AF1337" s="15"/>
      <c r="AG1337" s="15"/>
      <c r="AH1337" s="15"/>
    </row>
    <row r="1338" spans="1:34" ht="19.5" customHeight="1">
      <c r="A1338" s="25"/>
      <c r="B1338" s="24"/>
      <c r="C1338" s="25"/>
      <c r="D1338" s="25"/>
      <c r="E1338" s="25"/>
      <c r="F1338" s="25"/>
      <c r="G1338" s="26"/>
      <c r="H1338" s="2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</row>
    <row r="1339" spans="1:34" ht="19.5" customHeight="1">
      <c r="A1339" s="25"/>
      <c r="B1339" s="24"/>
      <c r="C1339" s="25"/>
      <c r="D1339" s="25"/>
      <c r="E1339" s="25"/>
      <c r="F1339" s="25"/>
      <c r="G1339" s="26"/>
      <c r="H1339" s="2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  <c r="AC1339" s="15"/>
      <c r="AD1339" s="15"/>
      <c r="AE1339" s="15"/>
      <c r="AF1339" s="15"/>
      <c r="AG1339" s="15"/>
      <c r="AH1339" s="15"/>
    </row>
    <row r="1340" spans="1:34" ht="19.5" customHeight="1">
      <c r="A1340" s="25"/>
      <c r="B1340" s="24"/>
      <c r="C1340" s="25"/>
      <c r="D1340" s="25"/>
      <c r="E1340" s="25"/>
      <c r="F1340" s="25"/>
      <c r="G1340" s="26"/>
      <c r="H1340" s="2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</row>
    <row r="1341" spans="1:34" ht="19.5" customHeight="1">
      <c r="A1341" s="25"/>
      <c r="B1341" s="24"/>
      <c r="C1341" s="25"/>
      <c r="D1341" s="25"/>
      <c r="E1341" s="25"/>
      <c r="F1341" s="25"/>
      <c r="G1341" s="26"/>
      <c r="H1341" s="2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  <c r="AC1341" s="15"/>
      <c r="AD1341" s="15"/>
      <c r="AE1341" s="15"/>
      <c r="AF1341" s="15"/>
      <c r="AG1341" s="15"/>
      <c r="AH1341" s="15"/>
    </row>
    <row r="1342" spans="1:34" ht="19.5" customHeight="1">
      <c r="A1342" s="25"/>
      <c r="B1342" s="24"/>
      <c r="C1342" s="25"/>
      <c r="D1342" s="25"/>
      <c r="E1342" s="25"/>
      <c r="F1342" s="25"/>
      <c r="G1342" s="26"/>
      <c r="H1342" s="2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</row>
    <row r="1343" spans="1:34" ht="19.5" customHeight="1">
      <c r="A1343" s="25"/>
      <c r="B1343" s="24"/>
      <c r="C1343" s="25"/>
      <c r="D1343" s="25"/>
      <c r="E1343" s="25"/>
      <c r="F1343" s="25"/>
      <c r="G1343" s="26"/>
      <c r="H1343" s="2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  <c r="AC1343" s="15"/>
      <c r="AD1343" s="15"/>
      <c r="AE1343" s="15"/>
      <c r="AF1343" s="15"/>
      <c r="AG1343" s="15"/>
      <c r="AH1343" s="15"/>
    </row>
    <row r="1344" spans="1:34" ht="19.5" customHeight="1">
      <c r="A1344" s="25"/>
      <c r="B1344" s="24"/>
      <c r="C1344" s="25"/>
      <c r="D1344" s="25"/>
      <c r="E1344" s="25"/>
      <c r="F1344" s="25"/>
      <c r="G1344" s="26"/>
      <c r="H1344" s="2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</row>
    <row r="1345" spans="1:34" ht="19.5" customHeight="1">
      <c r="A1345" s="25"/>
      <c r="B1345" s="24"/>
      <c r="C1345" s="25"/>
      <c r="D1345" s="25"/>
      <c r="E1345" s="25"/>
      <c r="F1345" s="25"/>
      <c r="G1345" s="26"/>
      <c r="H1345" s="2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  <c r="AC1345" s="15"/>
      <c r="AD1345" s="15"/>
      <c r="AE1345" s="15"/>
      <c r="AF1345" s="15"/>
      <c r="AG1345" s="15"/>
      <c r="AH1345" s="15"/>
    </row>
    <row r="1346" spans="1:34" ht="19.5" customHeight="1">
      <c r="A1346" s="25"/>
      <c r="B1346" s="24"/>
      <c r="C1346" s="25"/>
      <c r="D1346" s="25"/>
      <c r="E1346" s="25"/>
      <c r="F1346" s="25"/>
      <c r="G1346" s="26"/>
      <c r="H1346" s="2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</row>
    <row r="1347" spans="1:34" ht="19.5" customHeight="1">
      <c r="A1347" s="25"/>
      <c r="B1347" s="24"/>
      <c r="C1347" s="25"/>
      <c r="D1347" s="25"/>
      <c r="E1347" s="25"/>
      <c r="F1347" s="25"/>
      <c r="G1347" s="26"/>
      <c r="H1347" s="2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  <c r="AC1347" s="15"/>
      <c r="AD1347" s="15"/>
      <c r="AE1347" s="15"/>
      <c r="AF1347" s="15"/>
      <c r="AG1347" s="15"/>
      <c r="AH1347" s="15"/>
    </row>
    <row r="1348" spans="1:34" ht="19.5" customHeight="1">
      <c r="A1348" s="25"/>
      <c r="B1348" s="24"/>
      <c r="C1348" s="25"/>
      <c r="D1348" s="25"/>
      <c r="E1348" s="25"/>
      <c r="F1348" s="25"/>
      <c r="G1348" s="26"/>
      <c r="H1348" s="2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</row>
    <row r="1349" spans="1:34" ht="19.5" customHeight="1">
      <c r="A1349" s="25"/>
      <c r="B1349" s="24"/>
      <c r="C1349" s="25"/>
      <c r="D1349" s="25"/>
      <c r="E1349" s="25"/>
      <c r="F1349" s="25"/>
      <c r="G1349" s="26"/>
      <c r="H1349" s="2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  <c r="AC1349" s="15"/>
      <c r="AD1349" s="15"/>
      <c r="AE1349" s="15"/>
      <c r="AF1349" s="15"/>
      <c r="AG1349" s="15"/>
      <c r="AH1349" s="15"/>
    </row>
    <row r="1350" spans="1:34" ht="19.5" customHeight="1">
      <c r="A1350" s="25"/>
      <c r="B1350" s="24"/>
      <c r="C1350" s="25"/>
      <c r="D1350" s="25"/>
      <c r="E1350" s="25"/>
      <c r="F1350" s="25"/>
      <c r="G1350" s="26"/>
      <c r="H1350" s="2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</row>
    <row r="1351" spans="1:34" ht="19.5" customHeight="1">
      <c r="A1351" s="25"/>
      <c r="B1351" s="24"/>
      <c r="C1351" s="25"/>
      <c r="D1351" s="25"/>
      <c r="E1351" s="25"/>
      <c r="F1351" s="25"/>
      <c r="G1351" s="26"/>
      <c r="H1351" s="2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  <c r="AC1351" s="15"/>
      <c r="AD1351" s="15"/>
      <c r="AE1351" s="15"/>
      <c r="AF1351" s="15"/>
      <c r="AG1351" s="15"/>
      <c r="AH1351" s="15"/>
    </row>
    <row r="1352" spans="1:34" ht="19.5" customHeight="1">
      <c r="A1352" s="25"/>
      <c r="B1352" s="24"/>
      <c r="C1352" s="25"/>
      <c r="D1352" s="25"/>
      <c r="E1352" s="25"/>
      <c r="F1352" s="25"/>
      <c r="G1352" s="26"/>
      <c r="H1352" s="2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</row>
    <row r="1353" spans="1:34" ht="19.5" customHeight="1">
      <c r="A1353" s="25"/>
      <c r="B1353" s="24"/>
      <c r="C1353" s="25"/>
      <c r="D1353" s="25"/>
      <c r="E1353" s="25"/>
      <c r="F1353" s="25"/>
      <c r="G1353" s="26"/>
      <c r="H1353" s="2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  <c r="AC1353" s="15"/>
      <c r="AD1353" s="15"/>
      <c r="AE1353" s="15"/>
      <c r="AF1353" s="15"/>
      <c r="AG1353" s="15"/>
      <c r="AH1353" s="15"/>
    </row>
    <row r="1354" spans="1:34" ht="19.5" customHeight="1">
      <c r="A1354" s="25"/>
      <c r="B1354" s="24"/>
      <c r="C1354" s="25"/>
      <c r="D1354" s="25"/>
      <c r="E1354" s="25"/>
      <c r="F1354" s="25"/>
      <c r="G1354" s="26"/>
      <c r="H1354" s="2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</row>
    <row r="1355" spans="1:34" ht="19.5" customHeight="1">
      <c r="A1355" s="25"/>
      <c r="B1355" s="24"/>
      <c r="C1355" s="25"/>
      <c r="D1355" s="25"/>
      <c r="E1355" s="25"/>
      <c r="F1355" s="25"/>
      <c r="G1355" s="26"/>
      <c r="H1355" s="2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  <c r="AC1355" s="15"/>
      <c r="AD1355" s="15"/>
      <c r="AE1355" s="15"/>
      <c r="AF1355" s="15"/>
      <c r="AG1355" s="15"/>
      <c r="AH1355" s="15"/>
    </row>
    <row r="1356" spans="1:34" ht="19.5" customHeight="1">
      <c r="A1356" s="25"/>
      <c r="B1356" s="24"/>
      <c r="C1356" s="25"/>
      <c r="D1356" s="25"/>
      <c r="E1356" s="25"/>
      <c r="F1356" s="25"/>
      <c r="G1356" s="26"/>
      <c r="H1356" s="2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</row>
    <row r="1357" spans="1:34" ht="19.5" customHeight="1">
      <c r="A1357" s="25"/>
      <c r="B1357" s="24"/>
      <c r="C1357" s="25"/>
      <c r="D1357" s="25"/>
      <c r="E1357" s="25"/>
      <c r="F1357" s="25"/>
      <c r="G1357" s="26"/>
      <c r="H1357" s="2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  <c r="AC1357" s="15"/>
      <c r="AD1357" s="15"/>
      <c r="AE1357" s="15"/>
      <c r="AF1357" s="15"/>
      <c r="AG1357" s="15"/>
      <c r="AH1357" s="15"/>
    </row>
    <row r="1358" spans="1:34" ht="19.5" customHeight="1">
      <c r="A1358" s="25"/>
      <c r="B1358" s="24"/>
      <c r="C1358" s="25"/>
      <c r="D1358" s="25"/>
      <c r="E1358" s="25"/>
      <c r="F1358" s="25"/>
      <c r="G1358" s="91"/>
      <c r="H1358" s="2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</row>
    <row r="1359" spans="1:34" ht="19.5" customHeight="1">
      <c r="A1359" s="25"/>
      <c r="B1359" s="24"/>
      <c r="C1359" s="25"/>
      <c r="D1359" s="25"/>
      <c r="E1359" s="25"/>
      <c r="F1359" s="25"/>
      <c r="G1359" s="26"/>
      <c r="H1359" s="2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  <c r="AC1359" s="15"/>
      <c r="AD1359" s="15"/>
      <c r="AE1359" s="15"/>
      <c r="AF1359" s="15"/>
      <c r="AG1359" s="15"/>
      <c r="AH1359" s="15"/>
    </row>
    <row r="1360" spans="1:34" ht="19.5" customHeight="1">
      <c r="A1360" s="25"/>
      <c r="B1360" s="24"/>
      <c r="C1360" s="25"/>
      <c r="D1360" s="25"/>
      <c r="E1360" s="25"/>
      <c r="F1360" s="25"/>
      <c r="G1360" s="26"/>
      <c r="H1360" s="2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</row>
    <row r="1361" spans="1:34" ht="19.5" customHeight="1">
      <c r="A1361" s="25"/>
      <c r="B1361" s="24"/>
      <c r="C1361" s="25"/>
      <c r="D1361" s="25"/>
      <c r="E1361" s="25"/>
      <c r="F1361" s="25"/>
      <c r="G1361" s="26"/>
      <c r="H1361" s="2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  <c r="AC1361" s="15"/>
      <c r="AD1361" s="15"/>
      <c r="AE1361" s="15"/>
      <c r="AF1361" s="15"/>
      <c r="AG1361" s="15"/>
      <c r="AH1361" s="15"/>
    </row>
    <row r="1362" spans="1:34" ht="19.5" customHeight="1">
      <c r="A1362" s="25"/>
      <c r="B1362" s="24"/>
      <c r="C1362" s="25"/>
      <c r="D1362" s="25"/>
      <c r="E1362" s="25"/>
      <c r="F1362" s="25"/>
      <c r="G1362" s="26"/>
      <c r="H1362" s="2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</row>
    <row r="1363" spans="1:34" ht="19.5" customHeight="1">
      <c r="A1363" s="25"/>
      <c r="B1363" s="24"/>
      <c r="C1363" s="25"/>
      <c r="D1363" s="25"/>
      <c r="E1363" s="25"/>
      <c r="F1363" s="25"/>
      <c r="G1363" s="26"/>
      <c r="H1363" s="2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  <c r="AC1363" s="15"/>
      <c r="AD1363" s="15"/>
      <c r="AE1363" s="15"/>
      <c r="AF1363" s="15"/>
      <c r="AG1363" s="15"/>
      <c r="AH1363" s="15"/>
    </row>
    <row r="1364" spans="1:34" ht="19.5" customHeight="1">
      <c r="A1364" s="25"/>
      <c r="B1364" s="24"/>
      <c r="C1364" s="25"/>
      <c r="D1364" s="25"/>
      <c r="E1364" s="25"/>
      <c r="F1364" s="25"/>
      <c r="G1364" s="26"/>
      <c r="H1364" s="2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</row>
    <row r="1365" spans="1:34" ht="19.5" customHeight="1">
      <c r="A1365" s="25"/>
      <c r="B1365" s="24"/>
      <c r="C1365" s="25"/>
      <c r="D1365" s="25"/>
      <c r="E1365" s="25"/>
      <c r="F1365" s="25"/>
      <c r="G1365" s="26"/>
      <c r="H1365" s="2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  <c r="AC1365" s="15"/>
      <c r="AD1365" s="15"/>
      <c r="AE1365" s="15"/>
      <c r="AF1365" s="15"/>
      <c r="AG1365" s="15"/>
      <c r="AH1365" s="15"/>
    </row>
    <row r="1366" spans="1:34" ht="19.5" customHeight="1">
      <c r="A1366" s="25"/>
      <c r="B1366" s="24"/>
      <c r="C1366" s="25"/>
      <c r="D1366" s="25"/>
      <c r="E1366" s="25"/>
      <c r="F1366" s="25"/>
      <c r="G1366" s="26"/>
      <c r="H1366" s="2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</row>
    <row r="1367" spans="1:34" ht="19.5" customHeight="1">
      <c r="A1367" s="25"/>
      <c r="B1367" s="24"/>
      <c r="C1367" s="25"/>
      <c r="D1367" s="25"/>
      <c r="E1367" s="25"/>
      <c r="F1367" s="25"/>
      <c r="G1367" s="26"/>
      <c r="H1367" s="2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  <c r="AC1367" s="15"/>
      <c r="AD1367" s="15"/>
      <c r="AE1367" s="15"/>
      <c r="AF1367" s="15"/>
      <c r="AG1367" s="15"/>
      <c r="AH1367" s="15"/>
    </row>
    <row r="1368" spans="1:34" ht="19.5" customHeight="1">
      <c r="A1368" s="25"/>
      <c r="B1368" s="24"/>
      <c r="C1368" s="25"/>
      <c r="D1368" s="25"/>
      <c r="E1368" s="25"/>
      <c r="F1368" s="25"/>
      <c r="G1368" s="26"/>
      <c r="H1368" s="2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</row>
    <row r="1369" spans="1:34" ht="19.5" customHeight="1">
      <c r="A1369" s="25"/>
      <c r="B1369" s="24"/>
      <c r="C1369" s="25"/>
      <c r="D1369" s="25"/>
      <c r="E1369" s="25"/>
      <c r="F1369" s="25"/>
      <c r="G1369" s="26"/>
      <c r="H1369" s="2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  <c r="AC1369" s="15"/>
      <c r="AD1369" s="15"/>
      <c r="AE1369" s="15"/>
      <c r="AF1369" s="15"/>
      <c r="AG1369" s="15"/>
      <c r="AH1369" s="15"/>
    </row>
    <row r="1370" spans="1:34" ht="19.5" customHeight="1">
      <c r="A1370" s="25"/>
      <c r="B1370" s="24"/>
      <c r="C1370" s="25"/>
      <c r="D1370" s="25"/>
      <c r="E1370" s="25"/>
      <c r="F1370" s="25"/>
      <c r="G1370" s="26"/>
      <c r="H1370" s="2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</row>
    <row r="1371" spans="1:34" ht="19.5" customHeight="1">
      <c r="A1371" s="25"/>
      <c r="B1371" s="24"/>
      <c r="C1371" s="25"/>
      <c r="D1371" s="25"/>
      <c r="E1371" s="25"/>
      <c r="F1371" s="25"/>
      <c r="G1371" s="26"/>
      <c r="H1371" s="2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  <c r="AC1371" s="15"/>
      <c r="AD1371" s="15"/>
      <c r="AE1371" s="15"/>
      <c r="AF1371" s="15"/>
      <c r="AG1371" s="15"/>
      <c r="AH1371" s="15"/>
    </row>
    <row r="1372" spans="1:34" ht="19.5" customHeight="1">
      <c r="A1372" s="25"/>
      <c r="B1372" s="24"/>
      <c r="C1372" s="25"/>
      <c r="D1372" s="25"/>
      <c r="E1372" s="25"/>
      <c r="F1372" s="25"/>
      <c r="G1372" s="26"/>
      <c r="H1372" s="2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</row>
    <row r="1373" spans="1:34" ht="19.5" customHeight="1">
      <c r="A1373" s="25"/>
      <c r="B1373" s="24"/>
      <c r="C1373" s="25"/>
      <c r="D1373" s="25"/>
      <c r="E1373" s="25"/>
      <c r="F1373" s="25"/>
      <c r="G1373" s="26"/>
      <c r="H1373" s="2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  <c r="AC1373" s="15"/>
      <c r="AD1373" s="15"/>
      <c r="AE1373" s="15"/>
      <c r="AF1373" s="15"/>
      <c r="AG1373" s="15"/>
      <c r="AH1373" s="15"/>
    </row>
    <row r="1374" spans="1:34" ht="19.5" customHeight="1">
      <c r="A1374" s="25"/>
      <c r="B1374" s="24"/>
      <c r="C1374" s="25"/>
      <c r="D1374" s="25"/>
      <c r="E1374" s="25"/>
      <c r="F1374" s="25"/>
      <c r="G1374" s="26"/>
      <c r="H1374" s="2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</row>
    <row r="1375" spans="1:34" ht="19.5" customHeight="1">
      <c r="A1375" s="25"/>
      <c r="B1375" s="24"/>
      <c r="C1375" s="25"/>
      <c r="D1375" s="25"/>
      <c r="E1375" s="25"/>
      <c r="F1375" s="25"/>
      <c r="G1375" s="26"/>
      <c r="H1375" s="2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  <c r="AC1375" s="15"/>
      <c r="AD1375" s="15"/>
      <c r="AE1375" s="15"/>
      <c r="AF1375" s="15"/>
      <c r="AG1375" s="15"/>
      <c r="AH1375" s="15"/>
    </row>
    <row r="1376" spans="1:34" ht="19.5" customHeight="1">
      <c r="A1376" s="25"/>
      <c r="B1376" s="24"/>
      <c r="C1376" s="25"/>
      <c r="D1376" s="25"/>
      <c r="E1376" s="25"/>
      <c r="F1376" s="25"/>
      <c r="G1376" s="26"/>
      <c r="H1376" s="2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</row>
    <row r="1377" spans="1:34" ht="19.5" customHeight="1">
      <c r="A1377" s="25"/>
      <c r="B1377" s="24"/>
      <c r="C1377" s="25"/>
      <c r="D1377" s="25"/>
      <c r="E1377" s="25"/>
      <c r="F1377" s="25"/>
      <c r="G1377" s="26"/>
      <c r="H1377" s="2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  <c r="AC1377" s="15"/>
      <c r="AD1377" s="15"/>
      <c r="AE1377" s="15"/>
      <c r="AF1377" s="15"/>
      <c r="AG1377" s="15"/>
      <c r="AH1377" s="15"/>
    </row>
    <row r="1378" spans="1:34" ht="19.5" customHeight="1">
      <c r="A1378" s="25"/>
      <c r="B1378" s="24"/>
      <c r="C1378" s="25"/>
      <c r="D1378" s="25"/>
      <c r="E1378" s="25"/>
      <c r="F1378" s="25"/>
      <c r="G1378" s="26"/>
      <c r="H1378" s="2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</row>
    <row r="1379" spans="1:34" ht="19.5" customHeight="1">
      <c r="A1379" s="25"/>
      <c r="B1379" s="24"/>
      <c r="C1379" s="25"/>
      <c r="D1379" s="25"/>
      <c r="E1379" s="25"/>
      <c r="F1379" s="25"/>
      <c r="G1379" s="26"/>
      <c r="H1379" s="2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  <c r="AC1379" s="15"/>
      <c r="AD1379" s="15"/>
      <c r="AE1379" s="15"/>
      <c r="AF1379" s="15"/>
      <c r="AG1379" s="15"/>
      <c r="AH1379" s="15"/>
    </row>
    <row r="1380" spans="1:34" ht="19.5" customHeight="1">
      <c r="A1380" s="25"/>
      <c r="B1380" s="24"/>
      <c r="C1380" s="25"/>
      <c r="D1380" s="25"/>
      <c r="E1380" s="25"/>
      <c r="F1380" s="25"/>
      <c r="G1380" s="26"/>
      <c r="H1380" s="2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</row>
    <row r="1381" spans="1:34" ht="19.5" customHeight="1">
      <c r="A1381" s="25"/>
      <c r="B1381" s="24"/>
      <c r="C1381" s="25"/>
      <c r="D1381" s="25"/>
      <c r="E1381" s="25"/>
      <c r="F1381" s="25"/>
      <c r="G1381" s="26"/>
      <c r="H1381" s="2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  <c r="AC1381" s="15"/>
      <c r="AD1381" s="15"/>
      <c r="AE1381" s="15"/>
      <c r="AF1381" s="15"/>
      <c r="AG1381" s="15"/>
      <c r="AH1381" s="15"/>
    </row>
    <row r="1382" spans="1:34" ht="19.5" customHeight="1">
      <c r="A1382" s="25"/>
      <c r="B1382" s="24"/>
      <c r="C1382" s="25"/>
      <c r="D1382" s="25"/>
      <c r="E1382" s="25"/>
      <c r="F1382" s="25"/>
      <c r="G1382" s="26"/>
      <c r="H1382" s="2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</row>
    <row r="1383" spans="1:34" ht="19.5" customHeight="1">
      <c r="A1383" s="25"/>
      <c r="B1383" s="24"/>
      <c r="C1383" s="25"/>
      <c r="D1383" s="25"/>
      <c r="E1383" s="25"/>
      <c r="F1383" s="25"/>
      <c r="G1383" s="26"/>
      <c r="H1383" s="2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  <c r="AC1383" s="15"/>
      <c r="AD1383" s="15"/>
      <c r="AE1383" s="15"/>
      <c r="AF1383" s="15"/>
      <c r="AG1383" s="15"/>
      <c r="AH1383" s="15"/>
    </row>
    <row r="1384" spans="1:34" ht="19.5" customHeight="1">
      <c r="A1384" s="25"/>
      <c r="B1384" s="24"/>
      <c r="C1384" s="25"/>
      <c r="D1384" s="25"/>
      <c r="E1384" s="25"/>
      <c r="F1384" s="25"/>
      <c r="G1384" s="26"/>
      <c r="H1384" s="2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</row>
    <row r="1385" spans="1:34" ht="19.5" customHeight="1">
      <c r="A1385" s="25"/>
      <c r="B1385" s="24"/>
      <c r="C1385" s="25"/>
      <c r="D1385" s="25"/>
      <c r="E1385" s="25"/>
      <c r="F1385" s="25"/>
      <c r="G1385" s="91"/>
      <c r="H1385" s="2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  <c r="AC1385" s="15"/>
      <c r="AD1385" s="15"/>
      <c r="AE1385" s="15"/>
      <c r="AF1385" s="15"/>
      <c r="AG1385" s="15"/>
      <c r="AH1385" s="15"/>
    </row>
    <row r="1386" spans="1:34" ht="19.5" customHeight="1">
      <c r="A1386" s="25"/>
      <c r="B1386" s="24"/>
      <c r="C1386" s="25"/>
      <c r="D1386" s="25"/>
      <c r="E1386" s="25"/>
      <c r="F1386" s="25"/>
      <c r="G1386" s="91"/>
      <c r="H1386" s="2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</row>
    <row r="1387" spans="1:34" ht="19.5" customHeight="1">
      <c r="A1387" s="25"/>
      <c r="B1387" s="24"/>
      <c r="C1387" s="25"/>
      <c r="D1387" s="25"/>
      <c r="E1387" s="25"/>
      <c r="F1387" s="25"/>
      <c r="G1387" s="26"/>
      <c r="H1387" s="2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  <c r="AC1387" s="15"/>
      <c r="AD1387" s="15"/>
      <c r="AE1387" s="15"/>
      <c r="AF1387" s="15"/>
      <c r="AG1387" s="15"/>
      <c r="AH1387" s="15"/>
    </row>
    <row r="1388" spans="1:34" ht="19.5" customHeight="1">
      <c r="A1388" s="25"/>
      <c r="B1388" s="24"/>
      <c r="C1388" s="25"/>
      <c r="D1388" s="25"/>
      <c r="E1388" s="25"/>
      <c r="F1388" s="25"/>
      <c r="G1388" s="26"/>
      <c r="H1388" s="2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</row>
    <row r="1389" spans="1:34" ht="19.5" customHeight="1">
      <c r="A1389" s="25"/>
      <c r="B1389" s="24"/>
      <c r="C1389" s="25"/>
      <c r="D1389" s="25"/>
      <c r="E1389" s="25"/>
      <c r="F1389" s="25"/>
      <c r="G1389" s="91"/>
      <c r="H1389" s="2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  <c r="AC1389" s="15"/>
      <c r="AD1389" s="15"/>
      <c r="AE1389" s="15"/>
      <c r="AF1389" s="15"/>
      <c r="AG1389" s="15"/>
      <c r="AH1389" s="15"/>
    </row>
    <row r="1390" spans="1:34" ht="19.5" customHeight="1">
      <c r="A1390" s="25"/>
      <c r="B1390" s="24"/>
      <c r="C1390" s="25"/>
      <c r="D1390" s="25"/>
      <c r="E1390" s="25"/>
      <c r="F1390" s="25"/>
      <c r="G1390" s="91"/>
      <c r="H1390" s="2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</row>
    <row r="1391" spans="1:34" ht="19.5" customHeight="1">
      <c r="A1391" s="25"/>
      <c r="B1391" s="24"/>
      <c r="C1391" s="25"/>
      <c r="D1391" s="25"/>
      <c r="E1391" s="25"/>
      <c r="F1391" s="25"/>
      <c r="G1391" s="26"/>
      <c r="H1391" s="2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  <c r="AC1391" s="15"/>
      <c r="AD1391" s="15"/>
      <c r="AE1391" s="15"/>
      <c r="AF1391" s="15"/>
      <c r="AG1391" s="15"/>
      <c r="AH1391" s="15"/>
    </row>
    <row r="1392" spans="1:34" ht="19.5" customHeight="1">
      <c r="A1392" s="25"/>
      <c r="B1392" s="24"/>
      <c r="C1392" s="25"/>
      <c r="D1392" s="25"/>
      <c r="E1392" s="25"/>
      <c r="F1392" s="25"/>
      <c r="G1392" s="26"/>
      <c r="H1392" s="2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</row>
    <row r="1393" spans="1:34" ht="19.5" customHeight="1">
      <c r="A1393" s="25"/>
      <c r="B1393" s="24"/>
      <c r="C1393" s="25"/>
      <c r="D1393" s="25"/>
      <c r="E1393" s="25"/>
      <c r="F1393" s="25"/>
      <c r="G1393" s="26"/>
      <c r="H1393" s="2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  <c r="AC1393" s="15"/>
      <c r="AD1393" s="15"/>
      <c r="AE1393" s="15"/>
      <c r="AF1393" s="15"/>
      <c r="AG1393" s="15"/>
      <c r="AH1393" s="15"/>
    </row>
    <row r="1394" spans="1:34" ht="19.5" customHeight="1">
      <c r="A1394" s="25"/>
      <c r="B1394" s="24"/>
      <c r="C1394" s="25"/>
      <c r="D1394" s="25"/>
      <c r="E1394" s="25"/>
      <c r="F1394" s="25"/>
      <c r="G1394" s="26"/>
      <c r="H1394" s="2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</row>
    <row r="1395" spans="1:34" ht="19.5" customHeight="1">
      <c r="A1395" s="25"/>
      <c r="B1395" s="24"/>
      <c r="C1395" s="25"/>
      <c r="D1395" s="25"/>
      <c r="E1395" s="25"/>
      <c r="F1395" s="25"/>
      <c r="G1395" s="26"/>
      <c r="H1395" s="2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  <c r="AC1395" s="15"/>
      <c r="AD1395" s="15"/>
      <c r="AE1395" s="15"/>
      <c r="AF1395" s="15"/>
      <c r="AG1395" s="15"/>
      <c r="AH1395" s="15"/>
    </row>
    <row r="1396" spans="1:34" ht="19.5" customHeight="1">
      <c r="A1396" s="25"/>
      <c r="B1396" s="24"/>
      <c r="C1396" s="25"/>
      <c r="D1396" s="25"/>
      <c r="E1396" s="25"/>
      <c r="F1396" s="25"/>
      <c r="G1396" s="26"/>
      <c r="H1396" s="2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</row>
    <row r="1397" spans="1:34" ht="19.5" customHeight="1">
      <c r="A1397" s="25"/>
      <c r="B1397" s="24"/>
      <c r="C1397" s="25"/>
      <c r="D1397" s="25"/>
      <c r="E1397" s="25"/>
      <c r="F1397" s="25"/>
      <c r="G1397" s="26"/>
      <c r="H1397" s="2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  <c r="AC1397" s="15"/>
      <c r="AD1397" s="15"/>
      <c r="AE1397" s="15"/>
      <c r="AF1397" s="15"/>
      <c r="AG1397" s="15"/>
      <c r="AH1397" s="15"/>
    </row>
    <row r="1398" spans="1:34" ht="19.5" customHeight="1">
      <c r="A1398" s="25"/>
      <c r="B1398" s="24"/>
      <c r="C1398" s="25"/>
      <c r="D1398" s="25"/>
      <c r="E1398" s="25"/>
      <c r="F1398" s="25"/>
      <c r="G1398" s="91"/>
      <c r="H1398" s="2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</row>
    <row r="1399" spans="1:34" ht="19.5" customHeight="1">
      <c r="A1399" s="25"/>
      <c r="B1399" s="24"/>
      <c r="C1399" s="25"/>
      <c r="D1399" s="25"/>
      <c r="E1399" s="25"/>
      <c r="F1399" s="25"/>
      <c r="G1399" s="26"/>
      <c r="H1399" s="2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  <c r="AC1399" s="15"/>
      <c r="AD1399" s="15"/>
      <c r="AE1399" s="15"/>
      <c r="AF1399" s="15"/>
      <c r="AG1399" s="15"/>
      <c r="AH1399" s="15"/>
    </row>
    <row r="1400" spans="1:34" ht="19.5" customHeight="1">
      <c r="A1400" s="25"/>
      <c r="B1400" s="24"/>
      <c r="C1400" s="25"/>
      <c r="D1400" s="25"/>
      <c r="E1400" s="25"/>
      <c r="F1400" s="25"/>
      <c r="G1400" s="26"/>
      <c r="H1400" s="2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</row>
    <row r="1401" spans="1:34" ht="19.5" customHeight="1">
      <c r="A1401" s="25"/>
      <c r="B1401" s="24"/>
      <c r="C1401" s="25"/>
      <c r="D1401" s="25"/>
      <c r="E1401" s="25"/>
      <c r="F1401" s="25"/>
      <c r="G1401" s="26"/>
      <c r="H1401" s="2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  <c r="AC1401" s="15"/>
      <c r="AD1401" s="15"/>
      <c r="AE1401" s="15"/>
      <c r="AF1401" s="15"/>
      <c r="AG1401" s="15"/>
      <c r="AH1401" s="15"/>
    </row>
    <row r="1402" spans="1:34" ht="19.5" customHeight="1">
      <c r="A1402" s="25"/>
      <c r="B1402" s="24"/>
      <c r="C1402" s="25"/>
      <c r="D1402" s="25"/>
      <c r="E1402" s="25"/>
      <c r="F1402" s="25"/>
      <c r="G1402" s="26"/>
      <c r="H1402" s="2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</row>
    <row r="1403" spans="1:34" ht="19.5" customHeight="1">
      <c r="A1403" s="25"/>
      <c r="B1403" s="24"/>
      <c r="C1403" s="25"/>
      <c r="D1403" s="25"/>
      <c r="E1403" s="25"/>
      <c r="F1403" s="25"/>
      <c r="G1403" s="91"/>
      <c r="H1403" s="2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  <c r="AC1403" s="15"/>
      <c r="AD1403" s="15"/>
      <c r="AE1403" s="15"/>
      <c r="AF1403" s="15"/>
      <c r="AG1403" s="15"/>
      <c r="AH1403" s="15"/>
    </row>
    <row r="1404" spans="1:34" ht="19.5" customHeight="1">
      <c r="A1404" s="25"/>
      <c r="B1404" s="24"/>
      <c r="C1404" s="25"/>
      <c r="D1404" s="25"/>
      <c r="E1404" s="25"/>
      <c r="F1404" s="25"/>
      <c r="G1404" s="91"/>
      <c r="H1404" s="2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</row>
    <row r="1405" spans="1:34" ht="19.5" customHeight="1">
      <c r="A1405" s="25"/>
      <c r="B1405" s="24"/>
      <c r="C1405" s="25"/>
      <c r="D1405" s="25"/>
      <c r="E1405" s="25"/>
      <c r="F1405" s="25"/>
      <c r="G1405" s="91"/>
      <c r="H1405" s="2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  <c r="AC1405" s="15"/>
      <c r="AD1405" s="15"/>
      <c r="AE1405" s="15"/>
      <c r="AF1405" s="15"/>
      <c r="AG1405" s="15"/>
      <c r="AH1405" s="15"/>
    </row>
    <row r="1406" spans="1:34" ht="19.5" customHeight="1">
      <c r="A1406" s="25"/>
      <c r="B1406" s="24"/>
      <c r="C1406" s="25"/>
      <c r="D1406" s="25"/>
      <c r="E1406" s="25"/>
      <c r="F1406" s="25"/>
      <c r="G1406" s="91"/>
      <c r="H1406" s="2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</row>
    <row r="1407" spans="1:34" ht="19.5" customHeight="1">
      <c r="A1407" s="25"/>
      <c r="B1407" s="24"/>
      <c r="C1407" s="25"/>
      <c r="D1407" s="25"/>
      <c r="E1407" s="25"/>
      <c r="F1407" s="25"/>
      <c r="G1407" s="26"/>
      <c r="H1407" s="2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  <c r="AC1407" s="15"/>
      <c r="AD1407" s="15"/>
      <c r="AE1407" s="15"/>
      <c r="AF1407" s="15"/>
      <c r="AG1407" s="15"/>
      <c r="AH1407" s="15"/>
    </row>
    <row r="1408" spans="1:34" ht="19.5" customHeight="1">
      <c r="A1408" s="25"/>
      <c r="B1408" s="24"/>
      <c r="C1408" s="25"/>
      <c r="D1408" s="25"/>
      <c r="E1408" s="25"/>
      <c r="F1408" s="25"/>
      <c r="G1408" s="26"/>
      <c r="H1408" s="2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</row>
    <row r="1409" spans="1:34" ht="19.5" customHeight="1">
      <c r="A1409" s="25"/>
      <c r="B1409" s="24"/>
      <c r="C1409" s="25"/>
      <c r="D1409" s="25"/>
      <c r="E1409" s="25"/>
      <c r="F1409" s="25"/>
      <c r="G1409" s="91"/>
      <c r="H1409" s="2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  <c r="AC1409" s="15"/>
      <c r="AD1409" s="15"/>
      <c r="AE1409" s="15"/>
      <c r="AF1409" s="15"/>
      <c r="AG1409" s="15"/>
      <c r="AH1409" s="15"/>
    </row>
    <row r="1410" spans="1:34" ht="19.5" customHeight="1">
      <c r="A1410" s="25"/>
      <c r="B1410" s="24"/>
      <c r="C1410" s="25"/>
      <c r="D1410" s="25"/>
      <c r="E1410" s="25"/>
      <c r="F1410" s="25"/>
      <c r="G1410" s="91"/>
      <c r="H1410" s="25"/>
      <c r="I1410" s="99"/>
      <c r="J1410" s="37"/>
      <c r="K1410" s="38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</row>
    <row r="1411" spans="1:34" ht="19.5" customHeight="1">
      <c r="A1411" s="25"/>
      <c r="B1411" s="24"/>
      <c r="C1411" s="25"/>
      <c r="D1411" s="25"/>
      <c r="E1411" s="25"/>
      <c r="F1411" s="25"/>
      <c r="G1411" s="91"/>
      <c r="H1411" s="2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  <c r="AC1411" s="15"/>
      <c r="AD1411" s="15"/>
      <c r="AE1411" s="15"/>
      <c r="AF1411" s="15"/>
      <c r="AG1411" s="15"/>
      <c r="AH1411" s="15"/>
    </row>
    <row r="1412" spans="1:34" ht="19.5" customHeight="1">
      <c r="A1412" s="25"/>
      <c r="B1412" s="24"/>
      <c r="C1412" s="25"/>
      <c r="D1412" s="25"/>
      <c r="E1412" s="25"/>
      <c r="F1412" s="25"/>
      <c r="G1412" s="26"/>
      <c r="H1412" s="2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</row>
    <row r="1413" spans="1:34" ht="19.5" customHeight="1">
      <c r="A1413" s="25"/>
      <c r="B1413" s="24"/>
      <c r="C1413" s="25"/>
      <c r="D1413" s="25"/>
      <c r="E1413" s="25"/>
      <c r="F1413" s="25"/>
      <c r="G1413" s="26"/>
      <c r="H1413" s="2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  <c r="AC1413" s="15"/>
      <c r="AD1413" s="15"/>
      <c r="AE1413" s="15"/>
      <c r="AF1413" s="15"/>
      <c r="AG1413" s="15"/>
      <c r="AH1413" s="15"/>
    </row>
    <row r="1414" spans="1:34" ht="19.5" customHeight="1">
      <c r="A1414" s="25"/>
      <c r="B1414" s="24"/>
      <c r="C1414" s="25"/>
      <c r="D1414" s="25"/>
      <c r="E1414" s="25"/>
      <c r="F1414" s="25"/>
      <c r="G1414" s="26"/>
      <c r="H1414" s="2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</row>
    <row r="1415" spans="1:34" ht="19.5" customHeight="1">
      <c r="A1415" s="25"/>
      <c r="B1415" s="24"/>
      <c r="C1415" s="25"/>
      <c r="D1415" s="25"/>
      <c r="E1415" s="25"/>
      <c r="F1415" s="25"/>
      <c r="G1415" s="26"/>
      <c r="H1415" s="2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  <c r="AC1415" s="15"/>
      <c r="AD1415" s="15"/>
      <c r="AE1415" s="15"/>
      <c r="AF1415" s="15"/>
      <c r="AG1415" s="15"/>
      <c r="AH1415" s="15"/>
    </row>
    <row r="1416" spans="1:34" ht="19.5" customHeight="1">
      <c r="A1416" s="25"/>
      <c r="B1416" s="24"/>
      <c r="C1416" s="25"/>
      <c r="D1416" s="25"/>
      <c r="E1416" s="25"/>
      <c r="F1416" s="25"/>
      <c r="G1416" s="26"/>
      <c r="H1416" s="2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</row>
    <row r="1417" spans="1:34" ht="19.5" customHeight="1">
      <c r="A1417" s="25"/>
      <c r="B1417" s="24"/>
      <c r="C1417" s="25"/>
      <c r="D1417" s="25"/>
      <c r="E1417" s="25"/>
      <c r="F1417" s="25"/>
      <c r="G1417" s="26"/>
      <c r="H1417" s="2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  <c r="AC1417" s="15"/>
      <c r="AD1417" s="15"/>
      <c r="AE1417" s="15"/>
      <c r="AF1417" s="15"/>
      <c r="AG1417" s="15"/>
      <c r="AH1417" s="15"/>
    </row>
    <row r="1418" spans="1:34" ht="19.5" customHeight="1">
      <c r="A1418" s="25"/>
      <c r="B1418" s="24"/>
      <c r="C1418" s="25"/>
      <c r="D1418" s="25"/>
      <c r="E1418" s="25"/>
      <c r="F1418" s="25"/>
      <c r="G1418" s="26"/>
      <c r="H1418" s="2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</row>
    <row r="1419" spans="1:34" ht="19.5" customHeight="1">
      <c r="A1419" s="25"/>
      <c r="B1419" s="24"/>
      <c r="C1419" s="25"/>
      <c r="D1419" s="25"/>
      <c r="E1419" s="25"/>
      <c r="F1419" s="25"/>
      <c r="G1419" s="26"/>
      <c r="H1419" s="2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  <c r="AC1419" s="15"/>
      <c r="AD1419" s="15"/>
      <c r="AE1419" s="15"/>
      <c r="AF1419" s="15"/>
      <c r="AG1419" s="15"/>
      <c r="AH1419" s="15"/>
    </row>
    <row r="1420" spans="1:34" ht="19.5" customHeight="1">
      <c r="A1420" s="25"/>
      <c r="B1420" s="24"/>
      <c r="C1420" s="25"/>
      <c r="D1420" s="25"/>
      <c r="E1420" s="25"/>
      <c r="F1420" s="25"/>
      <c r="G1420" s="26"/>
      <c r="H1420" s="2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</row>
    <row r="1421" spans="1:34" ht="19.5" customHeight="1">
      <c r="A1421" s="25"/>
      <c r="B1421" s="24"/>
      <c r="C1421" s="25"/>
      <c r="D1421" s="25"/>
      <c r="E1421" s="25"/>
      <c r="F1421" s="25"/>
      <c r="G1421" s="26"/>
      <c r="H1421" s="2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  <c r="AC1421" s="15"/>
      <c r="AD1421" s="15"/>
      <c r="AE1421" s="15"/>
      <c r="AF1421" s="15"/>
      <c r="AG1421" s="15"/>
      <c r="AH1421" s="15"/>
    </row>
    <row r="1422" spans="1:34" ht="19.5" customHeight="1">
      <c r="A1422" s="25"/>
      <c r="B1422" s="24"/>
      <c r="C1422" s="25"/>
      <c r="D1422" s="25"/>
      <c r="E1422" s="25"/>
      <c r="F1422" s="25"/>
      <c r="G1422" s="26"/>
      <c r="H1422" s="2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</row>
    <row r="1423" spans="1:34" ht="19.5" customHeight="1">
      <c r="A1423" s="25"/>
      <c r="B1423" s="24"/>
      <c r="C1423" s="25"/>
      <c r="D1423" s="25"/>
      <c r="E1423" s="25"/>
      <c r="F1423" s="25"/>
      <c r="G1423" s="26"/>
      <c r="H1423" s="2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  <c r="AC1423" s="15"/>
      <c r="AD1423" s="15"/>
      <c r="AE1423" s="15"/>
      <c r="AF1423" s="15"/>
      <c r="AG1423" s="15"/>
      <c r="AH1423" s="15"/>
    </row>
    <row r="1424" spans="1:34" ht="19.5" customHeight="1">
      <c r="A1424" s="25"/>
      <c r="B1424" s="24"/>
      <c r="C1424" s="25"/>
      <c r="D1424" s="25"/>
      <c r="E1424" s="25"/>
      <c r="F1424" s="25"/>
      <c r="G1424" s="26"/>
      <c r="H1424" s="2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</row>
    <row r="1425" spans="1:34" ht="19.5" customHeight="1">
      <c r="A1425" s="25"/>
      <c r="B1425" s="24"/>
      <c r="C1425" s="25"/>
      <c r="D1425" s="25"/>
      <c r="E1425" s="25"/>
      <c r="F1425" s="25"/>
      <c r="G1425" s="26"/>
      <c r="H1425" s="2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  <c r="AC1425" s="15"/>
      <c r="AD1425" s="15"/>
      <c r="AE1425" s="15"/>
      <c r="AF1425" s="15"/>
      <c r="AG1425" s="15"/>
      <c r="AH1425" s="15"/>
    </row>
    <row r="1426" spans="1:34" ht="19.5" customHeight="1">
      <c r="A1426" s="25"/>
      <c r="B1426" s="24"/>
      <c r="C1426" s="25"/>
      <c r="D1426" s="25"/>
      <c r="E1426" s="25"/>
      <c r="F1426" s="25"/>
      <c r="G1426" s="26"/>
      <c r="H1426" s="2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</row>
    <row r="1427" spans="1:34" ht="19.5" customHeight="1">
      <c r="A1427" s="25"/>
      <c r="B1427" s="24"/>
      <c r="C1427" s="25"/>
      <c r="D1427" s="25"/>
      <c r="E1427" s="25"/>
      <c r="F1427" s="25"/>
      <c r="G1427" s="26"/>
      <c r="H1427" s="2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  <c r="AC1427" s="15"/>
      <c r="AD1427" s="15"/>
      <c r="AE1427" s="15"/>
      <c r="AF1427" s="15"/>
      <c r="AG1427" s="15"/>
      <c r="AH1427" s="15"/>
    </row>
    <row r="1428" spans="1:34" ht="19.5" customHeight="1">
      <c r="A1428" s="25"/>
      <c r="B1428" s="24"/>
      <c r="C1428" s="25"/>
      <c r="D1428" s="25"/>
      <c r="E1428" s="25"/>
      <c r="F1428" s="25"/>
      <c r="G1428" s="26"/>
      <c r="H1428" s="2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</row>
    <row r="1429" spans="1:34" ht="19.5" customHeight="1">
      <c r="A1429" s="25"/>
      <c r="B1429" s="24"/>
      <c r="C1429" s="25"/>
      <c r="D1429" s="25"/>
      <c r="E1429" s="25"/>
      <c r="F1429" s="25"/>
      <c r="G1429" s="26"/>
      <c r="H1429" s="2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  <c r="AC1429" s="15"/>
      <c r="AD1429" s="15"/>
      <c r="AE1429" s="15"/>
      <c r="AF1429" s="15"/>
      <c r="AG1429" s="15"/>
      <c r="AH1429" s="15"/>
    </row>
    <row r="1430" spans="1:34" ht="19.5" customHeight="1">
      <c r="A1430" s="25"/>
      <c r="B1430" s="24"/>
      <c r="C1430" s="25"/>
      <c r="D1430" s="25"/>
      <c r="E1430" s="25"/>
      <c r="F1430" s="25"/>
      <c r="G1430" s="26"/>
      <c r="H1430" s="2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</row>
    <row r="1431" spans="1:34" ht="19.5" customHeight="1">
      <c r="A1431" s="25"/>
      <c r="B1431" s="24"/>
      <c r="C1431" s="25"/>
      <c r="D1431" s="25"/>
      <c r="E1431" s="25"/>
      <c r="F1431" s="25"/>
      <c r="G1431" s="26"/>
      <c r="H1431" s="2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  <c r="AC1431" s="15"/>
      <c r="AD1431" s="15"/>
      <c r="AE1431" s="15"/>
      <c r="AF1431" s="15"/>
      <c r="AG1431" s="15"/>
      <c r="AH1431" s="15"/>
    </row>
    <row r="1432" spans="1:34" ht="19.5" customHeight="1">
      <c r="A1432" s="25"/>
      <c r="B1432" s="24"/>
      <c r="C1432" s="25"/>
      <c r="D1432" s="25"/>
      <c r="E1432" s="25"/>
      <c r="F1432" s="25"/>
      <c r="G1432" s="26"/>
      <c r="H1432" s="2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</row>
    <row r="1433" spans="1:34" ht="19.5" customHeight="1">
      <c r="A1433" s="25"/>
      <c r="B1433" s="24"/>
      <c r="C1433" s="25"/>
      <c r="D1433" s="25"/>
      <c r="E1433" s="25"/>
      <c r="F1433" s="25"/>
      <c r="G1433" s="26"/>
      <c r="H1433" s="2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  <c r="AC1433" s="15"/>
      <c r="AD1433" s="15"/>
      <c r="AE1433" s="15"/>
      <c r="AF1433" s="15"/>
      <c r="AG1433" s="15"/>
      <c r="AH1433" s="15"/>
    </row>
    <row r="1434" spans="1:34" ht="19.5" customHeight="1">
      <c r="A1434" s="25"/>
      <c r="B1434" s="24"/>
      <c r="C1434" s="25"/>
      <c r="D1434" s="25"/>
      <c r="E1434" s="25"/>
      <c r="F1434" s="25"/>
      <c r="G1434" s="26"/>
      <c r="H1434" s="2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</row>
    <row r="1435" spans="1:34" ht="19.5" customHeight="1">
      <c r="A1435" s="25"/>
      <c r="B1435" s="24"/>
      <c r="C1435" s="25"/>
      <c r="D1435" s="25"/>
      <c r="E1435" s="25"/>
      <c r="F1435" s="25"/>
      <c r="G1435" s="26"/>
      <c r="H1435" s="2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  <c r="AC1435" s="15"/>
      <c r="AD1435" s="15"/>
      <c r="AE1435" s="15"/>
      <c r="AF1435" s="15"/>
      <c r="AG1435" s="15"/>
      <c r="AH1435" s="15"/>
    </row>
    <row r="1436" spans="1:34" ht="19.5" customHeight="1">
      <c r="A1436" s="25"/>
      <c r="B1436" s="24"/>
      <c r="C1436" s="25"/>
      <c r="D1436" s="25"/>
      <c r="E1436" s="25"/>
      <c r="F1436" s="25"/>
      <c r="G1436" s="26"/>
      <c r="H1436" s="2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</row>
    <row r="1437" spans="1:34" ht="19.5" customHeight="1">
      <c r="A1437" s="25"/>
      <c r="B1437" s="24"/>
      <c r="C1437" s="25"/>
      <c r="D1437" s="25"/>
      <c r="E1437" s="25"/>
      <c r="F1437" s="25"/>
      <c r="G1437" s="26"/>
      <c r="H1437" s="2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  <c r="AC1437" s="15"/>
      <c r="AD1437" s="15"/>
      <c r="AE1437" s="15"/>
      <c r="AF1437" s="15"/>
      <c r="AG1437" s="15"/>
      <c r="AH1437" s="15"/>
    </row>
    <row r="1438" spans="1:34" ht="19.5" customHeight="1">
      <c r="A1438" s="25"/>
      <c r="B1438" s="24"/>
      <c r="C1438" s="25"/>
      <c r="D1438" s="25"/>
      <c r="E1438" s="25"/>
      <c r="F1438" s="25"/>
      <c r="G1438" s="26"/>
      <c r="H1438" s="2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</row>
    <row r="1439" spans="1:34" ht="19.5" customHeight="1">
      <c r="A1439" s="25"/>
      <c r="B1439" s="24"/>
      <c r="C1439" s="25"/>
      <c r="D1439" s="25"/>
      <c r="E1439" s="25"/>
      <c r="F1439" s="25"/>
      <c r="G1439" s="26"/>
      <c r="H1439" s="2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  <c r="AC1439" s="15"/>
      <c r="AD1439" s="15"/>
      <c r="AE1439" s="15"/>
      <c r="AF1439" s="15"/>
      <c r="AG1439" s="15"/>
      <c r="AH1439" s="15"/>
    </row>
    <row r="1440" spans="1:34" ht="19.5" customHeight="1">
      <c r="A1440" s="25"/>
      <c r="B1440" s="24"/>
      <c r="C1440" s="25"/>
      <c r="D1440" s="25"/>
      <c r="E1440" s="25"/>
      <c r="F1440" s="25"/>
      <c r="G1440" s="26"/>
      <c r="H1440" s="2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</row>
    <row r="1441" spans="1:34" ht="19.5" customHeight="1">
      <c r="A1441" s="25"/>
      <c r="B1441" s="24"/>
      <c r="C1441" s="25"/>
      <c r="D1441" s="25"/>
      <c r="E1441" s="25"/>
      <c r="F1441" s="25"/>
      <c r="G1441" s="26"/>
      <c r="H1441" s="2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  <c r="AC1441" s="15"/>
      <c r="AD1441" s="15"/>
      <c r="AE1441" s="15"/>
      <c r="AF1441" s="15"/>
      <c r="AG1441" s="15"/>
      <c r="AH1441" s="15"/>
    </row>
    <row r="1442" spans="1:34" ht="19.5" customHeight="1">
      <c r="A1442" s="25"/>
      <c r="B1442" s="24"/>
      <c r="C1442" s="25"/>
      <c r="D1442" s="25"/>
      <c r="E1442" s="25"/>
      <c r="F1442" s="25"/>
      <c r="G1442" s="26"/>
      <c r="H1442" s="2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</row>
    <row r="1443" spans="1:34" ht="19.5" customHeight="1">
      <c r="A1443" s="25"/>
      <c r="B1443" s="24"/>
      <c r="C1443" s="25"/>
      <c r="D1443" s="25"/>
      <c r="E1443" s="25"/>
      <c r="F1443" s="25"/>
      <c r="G1443" s="26"/>
      <c r="H1443" s="2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  <c r="AC1443" s="15"/>
      <c r="AD1443" s="15"/>
      <c r="AE1443" s="15"/>
      <c r="AF1443" s="15"/>
      <c r="AG1443" s="15"/>
      <c r="AH1443" s="15"/>
    </row>
    <row r="1444" spans="1:34" ht="19.5" customHeight="1">
      <c r="A1444" s="25"/>
      <c r="B1444" s="24"/>
      <c r="C1444" s="25"/>
      <c r="D1444" s="25"/>
      <c r="E1444" s="25"/>
      <c r="F1444" s="25"/>
      <c r="G1444" s="26"/>
      <c r="H1444" s="2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  <c r="AC1444" s="15"/>
      <c r="AD1444" s="15"/>
      <c r="AE1444" s="15"/>
      <c r="AF1444" s="15"/>
      <c r="AG1444" s="15"/>
      <c r="AH1444" s="15"/>
    </row>
    <row r="1445" spans="1:34" ht="19.5" customHeight="1">
      <c r="A1445" s="25"/>
      <c r="B1445" s="24"/>
      <c r="C1445" s="25"/>
      <c r="D1445" s="25"/>
      <c r="E1445" s="25"/>
      <c r="F1445" s="25"/>
      <c r="G1445" s="26"/>
      <c r="H1445" s="2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  <c r="AC1445" s="15"/>
      <c r="AD1445" s="15"/>
      <c r="AE1445" s="15"/>
      <c r="AF1445" s="15"/>
      <c r="AG1445" s="15"/>
      <c r="AH1445" s="15"/>
    </row>
    <row r="1446" spans="1:34" ht="19.5" customHeight="1">
      <c r="A1446" s="25"/>
      <c r="B1446" s="24"/>
      <c r="C1446" s="25"/>
      <c r="D1446" s="25"/>
      <c r="E1446" s="25"/>
      <c r="F1446" s="25"/>
      <c r="G1446" s="26"/>
      <c r="H1446" s="2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  <c r="AC1446" s="15"/>
      <c r="AD1446" s="15"/>
      <c r="AE1446" s="15"/>
      <c r="AF1446" s="15"/>
      <c r="AG1446" s="15"/>
      <c r="AH1446" s="15"/>
    </row>
    <row r="1447" spans="1:34" ht="19.5" customHeight="1">
      <c r="A1447" s="25"/>
      <c r="B1447" s="24"/>
      <c r="C1447" s="25"/>
      <c r="D1447" s="25"/>
      <c r="E1447" s="25"/>
      <c r="F1447" s="25"/>
      <c r="G1447" s="26"/>
      <c r="H1447" s="2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  <c r="AC1447" s="15"/>
      <c r="AD1447" s="15"/>
      <c r="AE1447" s="15"/>
      <c r="AF1447" s="15"/>
      <c r="AG1447" s="15"/>
      <c r="AH1447" s="15"/>
    </row>
    <row r="1448" spans="1:34" ht="19.5" customHeight="1">
      <c r="A1448" s="25"/>
      <c r="B1448" s="24"/>
      <c r="C1448" s="25"/>
      <c r="D1448" s="25"/>
      <c r="E1448" s="25"/>
      <c r="F1448" s="25"/>
      <c r="G1448" s="26"/>
      <c r="H1448" s="2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  <c r="AC1448" s="15"/>
      <c r="AD1448" s="15"/>
      <c r="AE1448" s="15"/>
      <c r="AF1448" s="15"/>
      <c r="AG1448" s="15"/>
      <c r="AH1448" s="15"/>
    </row>
    <row r="1449" spans="1:34" ht="19.5" customHeight="1">
      <c r="A1449" s="25"/>
      <c r="B1449" s="24"/>
      <c r="C1449" s="25"/>
      <c r="D1449" s="25"/>
      <c r="E1449" s="25"/>
      <c r="F1449" s="25"/>
      <c r="G1449" s="26"/>
      <c r="H1449" s="2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  <c r="AC1449" s="15"/>
      <c r="AD1449" s="15"/>
      <c r="AE1449" s="15"/>
      <c r="AF1449" s="15"/>
      <c r="AG1449" s="15"/>
      <c r="AH1449" s="15"/>
    </row>
    <row r="1450" spans="1:34" ht="19.5" customHeight="1">
      <c r="A1450" s="25"/>
      <c r="B1450" s="24"/>
      <c r="C1450" s="25"/>
      <c r="D1450" s="25"/>
      <c r="E1450" s="25"/>
      <c r="F1450" s="25"/>
      <c r="G1450" s="26"/>
      <c r="H1450" s="2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  <c r="AC1450" s="15"/>
      <c r="AD1450" s="15"/>
      <c r="AE1450" s="15"/>
      <c r="AF1450" s="15"/>
      <c r="AG1450" s="15"/>
      <c r="AH1450" s="15"/>
    </row>
    <row r="1451" spans="1:34" ht="19.5" customHeight="1">
      <c r="A1451" s="25"/>
      <c r="B1451" s="24"/>
      <c r="C1451" s="25"/>
      <c r="D1451" s="25"/>
      <c r="E1451" s="25"/>
      <c r="F1451" s="25"/>
      <c r="G1451" s="26"/>
      <c r="H1451" s="2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  <c r="AC1451" s="15"/>
      <c r="AD1451" s="15"/>
      <c r="AE1451" s="15"/>
      <c r="AF1451" s="15"/>
      <c r="AG1451" s="15"/>
      <c r="AH1451" s="15"/>
    </row>
    <row r="1452" spans="1:34" ht="19.5" customHeight="1">
      <c r="A1452" s="25"/>
      <c r="B1452" s="24"/>
      <c r="C1452" s="25"/>
      <c r="D1452" s="25"/>
      <c r="E1452" s="25"/>
      <c r="F1452" s="25"/>
      <c r="G1452" s="26"/>
      <c r="H1452" s="2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  <c r="AC1452" s="15"/>
      <c r="AD1452" s="15"/>
      <c r="AE1452" s="15"/>
      <c r="AF1452" s="15"/>
      <c r="AG1452" s="15"/>
      <c r="AH1452" s="15"/>
    </row>
    <row r="1453" spans="1:34" ht="19.5" customHeight="1">
      <c r="A1453" s="25"/>
      <c r="B1453" s="24"/>
      <c r="C1453" s="25"/>
      <c r="D1453" s="25"/>
      <c r="E1453" s="25"/>
      <c r="F1453" s="25"/>
      <c r="G1453" s="26"/>
      <c r="H1453" s="2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  <c r="AC1453" s="15"/>
      <c r="AD1453" s="15"/>
      <c r="AE1453" s="15"/>
      <c r="AF1453" s="15"/>
      <c r="AG1453" s="15"/>
      <c r="AH1453" s="15"/>
    </row>
    <row r="1454" spans="1:34" ht="19.5" customHeight="1">
      <c r="A1454" s="25"/>
      <c r="B1454" s="24"/>
      <c r="C1454" s="25"/>
      <c r="D1454" s="25"/>
      <c r="E1454" s="25"/>
      <c r="F1454" s="25"/>
      <c r="G1454" s="26"/>
      <c r="H1454" s="2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  <c r="AC1454" s="15"/>
      <c r="AD1454" s="15"/>
      <c r="AE1454" s="15"/>
      <c r="AF1454" s="15"/>
      <c r="AG1454" s="15"/>
      <c r="AH1454" s="15"/>
    </row>
    <row r="1455" spans="1:34" ht="19.5" customHeight="1">
      <c r="A1455" s="25"/>
      <c r="B1455" s="24"/>
      <c r="C1455" s="25"/>
      <c r="D1455" s="25"/>
      <c r="E1455" s="25"/>
      <c r="F1455" s="25"/>
      <c r="G1455" s="26"/>
      <c r="H1455" s="2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  <c r="AC1455" s="15"/>
      <c r="AD1455" s="15"/>
      <c r="AE1455" s="15"/>
      <c r="AF1455" s="15"/>
      <c r="AG1455" s="15"/>
      <c r="AH1455" s="15"/>
    </row>
    <row r="1456" spans="1:34" ht="19.5" customHeight="1">
      <c r="A1456" s="25"/>
      <c r="B1456" s="87"/>
      <c r="C1456" s="25"/>
      <c r="D1456" s="25"/>
      <c r="E1456" s="25"/>
      <c r="F1456" s="25"/>
      <c r="G1456" s="26"/>
      <c r="H1456" s="2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  <c r="AC1456" s="15"/>
      <c r="AD1456" s="15"/>
      <c r="AE1456" s="15"/>
      <c r="AF1456" s="15"/>
      <c r="AG1456" s="15"/>
      <c r="AH1456" s="15"/>
    </row>
    <row r="1457" spans="1:34" ht="19.5" customHeight="1">
      <c r="A1457" s="25"/>
      <c r="B1457" s="87"/>
      <c r="C1457" s="25"/>
      <c r="D1457" s="25"/>
      <c r="E1457" s="25"/>
      <c r="F1457" s="25"/>
      <c r="G1457" s="26"/>
      <c r="H1457" s="2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  <c r="AC1457" s="15"/>
      <c r="AD1457" s="15"/>
      <c r="AE1457" s="15"/>
      <c r="AF1457" s="15"/>
      <c r="AG1457" s="15"/>
      <c r="AH1457" s="15"/>
    </row>
    <row r="1458" spans="1:34" ht="19.5" customHeight="1">
      <c r="A1458" s="25"/>
      <c r="B1458" s="87"/>
      <c r="C1458" s="25"/>
      <c r="D1458" s="25"/>
      <c r="E1458" s="25"/>
      <c r="F1458" s="25"/>
      <c r="G1458" s="26"/>
      <c r="H1458" s="2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  <c r="AC1458" s="15"/>
      <c r="AD1458" s="15"/>
      <c r="AE1458" s="15"/>
      <c r="AF1458" s="15"/>
      <c r="AG1458" s="15"/>
      <c r="AH1458" s="15"/>
    </row>
    <row r="1459" spans="1:34" ht="19.5" customHeight="1">
      <c r="A1459" s="25"/>
      <c r="B1459" s="87"/>
      <c r="C1459" s="25"/>
      <c r="D1459" s="25"/>
      <c r="E1459" s="25"/>
      <c r="F1459" s="25"/>
      <c r="G1459" s="26"/>
      <c r="H1459" s="2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  <c r="AC1459" s="15"/>
      <c r="AD1459" s="15"/>
      <c r="AE1459" s="15"/>
      <c r="AF1459" s="15"/>
      <c r="AG1459" s="15"/>
      <c r="AH1459" s="15"/>
    </row>
    <row r="1460" spans="1:34" ht="19.5" customHeight="1">
      <c r="A1460" s="25"/>
      <c r="B1460" s="87"/>
      <c r="C1460" s="25"/>
      <c r="D1460" s="25"/>
      <c r="E1460" s="25"/>
      <c r="F1460" s="25"/>
      <c r="G1460" s="26"/>
      <c r="H1460" s="2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  <c r="AC1460" s="15"/>
      <c r="AD1460" s="15"/>
      <c r="AE1460" s="15"/>
      <c r="AF1460" s="15"/>
      <c r="AG1460" s="15"/>
      <c r="AH1460" s="15"/>
    </row>
    <row r="1461" spans="1:34" ht="19.5" customHeight="1">
      <c r="A1461" s="25"/>
      <c r="B1461" s="87"/>
      <c r="C1461" s="25"/>
      <c r="D1461" s="25"/>
      <c r="E1461" s="25"/>
      <c r="F1461" s="25"/>
      <c r="G1461" s="26"/>
      <c r="H1461" s="2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  <c r="AC1461" s="15"/>
      <c r="AD1461" s="15"/>
      <c r="AE1461" s="15"/>
      <c r="AF1461" s="15"/>
      <c r="AG1461" s="15"/>
      <c r="AH1461" s="15"/>
    </row>
    <row r="1462" spans="1:34" ht="19.5" customHeight="1">
      <c r="A1462" s="25"/>
      <c r="B1462" s="87"/>
      <c r="C1462" s="25"/>
      <c r="D1462" s="25"/>
      <c r="E1462" s="25"/>
      <c r="F1462" s="25"/>
      <c r="G1462" s="26"/>
      <c r="H1462" s="2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  <c r="AC1462" s="15"/>
      <c r="AD1462" s="15"/>
      <c r="AE1462" s="15"/>
      <c r="AF1462" s="15"/>
      <c r="AG1462" s="15"/>
      <c r="AH1462" s="15"/>
    </row>
    <row r="1463" spans="1:34" ht="19.5" customHeight="1">
      <c r="A1463" s="25"/>
      <c r="B1463" s="87"/>
      <c r="C1463" s="25"/>
      <c r="D1463" s="25"/>
      <c r="E1463" s="25"/>
      <c r="F1463" s="25"/>
      <c r="G1463" s="26"/>
      <c r="H1463" s="2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  <c r="AC1463" s="15"/>
      <c r="AD1463" s="15"/>
      <c r="AE1463" s="15"/>
      <c r="AF1463" s="15"/>
      <c r="AG1463" s="15"/>
      <c r="AH1463" s="15"/>
    </row>
    <row r="1464" spans="1:34" ht="19.5" customHeight="1">
      <c r="A1464" s="25"/>
      <c r="B1464" s="87"/>
      <c r="C1464" s="25"/>
      <c r="D1464" s="25"/>
      <c r="E1464" s="25"/>
      <c r="F1464" s="25"/>
      <c r="G1464" s="26"/>
      <c r="H1464" s="2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  <c r="AC1464" s="15"/>
      <c r="AD1464" s="15"/>
      <c r="AE1464" s="15"/>
      <c r="AF1464" s="15"/>
      <c r="AG1464" s="15"/>
      <c r="AH1464" s="15"/>
    </row>
    <row r="1465" spans="1:34" ht="19.5" customHeight="1">
      <c r="A1465" s="25"/>
      <c r="B1465" s="87"/>
      <c r="C1465" s="25"/>
      <c r="D1465" s="25"/>
      <c r="E1465" s="25"/>
      <c r="F1465" s="25"/>
      <c r="G1465" s="26"/>
      <c r="H1465" s="2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  <c r="AC1465" s="15"/>
      <c r="AD1465" s="15"/>
      <c r="AE1465" s="15"/>
      <c r="AF1465" s="15"/>
      <c r="AG1465" s="15"/>
      <c r="AH1465" s="15"/>
    </row>
    <row r="1466" spans="1:34" ht="19.5" customHeight="1">
      <c r="A1466" s="25"/>
      <c r="B1466" s="87"/>
      <c r="C1466" s="25"/>
      <c r="D1466" s="25"/>
      <c r="E1466" s="25"/>
      <c r="F1466" s="25"/>
      <c r="G1466" s="26"/>
      <c r="H1466" s="2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  <c r="AC1466" s="15"/>
      <c r="AD1466" s="15"/>
      <c r="AE1466" s="15"/>
      <c r="AF1466" s="15"/>
      <c r="AG1466" s="15"/>
      <c r="AH1466" s="15"/>
    </row>
    <row r="1467" spans="1:34" ht="19.5" customHeight="1">
      <c r="A1467" s="25"/>
      <c r="B1467" s="87"/>
      <c r="C1467" s="25"/>
      <c r="D1467" s="25"/>
      <c r="E1467" s="25"/>
      <c r="F1467" s="25"/>
      <c r="G1467" s="26"/>
      <c r="H1467" s="2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  <c r="AC1467" s="15"/>
      <c r="AD1467" s="15"/>
      <c r="AE1467" s="15"/>
      <c r="AF1467" s="15"/>
      <c r="AG1467" s="15"/>
      <c r="AH1467" s="15"/>
    </row>
    <row r="1468" spans="1:34" ht="19.5" customHeight="1">
      <c r="A1468" s="25"/>
      <c r="B1468" s="87"/>
      <c r="C1468" s="25"/>
      <c r="D1468" s="25"/>
      <c r="E1468" s="25"/>
      <c r="F1468" s="25"/>
      <c r="G1468" s="26"/>
      <c r="H1468" s="2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  <c r="AC1468" s="15"/>
      <c r="AD1468" s="15"/>
      <c r="AE1468" s="15"/>
      <c r="AF1468" s="15"/>
      <c r="AG1468" s="15"/>
      <c r="AH1468" s="15"/>
    </row>
    <row r="1469" spans="1:34" ht="19.5" customHeight="1">
      <c r="A1469" s="25"/>
      <c r="B1469" s="87"/>
      <c r="C1469" s="25"/>
      <c r="D1469" s="25"/>
      <c r="E1469" s="25"/>
      <c r="F1469" s="25"/>
      <c r="G1469" s="26"/>
      <c r="H1469" s="2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  <c r="AC1469" s="15"/>
      <c r="AD1469" s="15"/>
      <c r="AE1469" s="15"/>
      <c r="AF1469" s="15"/>
      <c r="AG1469" s="15"/>
      <c r="AH1469" s="15"/>
    </row>
    <row r="1470" spans="1:34" ht="19.5" customHeight="1">
      <c r="A1470" s="25"/>
      <c r="B1470" s="87"/>
      <c r="C1470" s="25"/>
      <c r="D1470" s="25"/>
      <c r="E1470" s="25"/>
      <c r="F1470" s="25"/>
      <c r="G1470" s="26"/>
      <c r="H1470" s="2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  <c r="AC1470" s="15"/>
      <c r="AD1470" s="15"/>
      <c r="AE1470" s="15"/>
      <c r="AF1470" s="15"/>
      <c r="AG1470" s="15"/>
      <c r="AH1470" s="15"/>
    </row>
    <row r="1471" spans="1:34" ht="19.5" customHeight="1">
      <c r="A1471" s="25"/>
      <c r="B1471" s="87"/>
      <c r="C1471" s="25"/>
      <c r="D1471" s="25"/>
      <c r="E1471" s="25"/>
      <c r="F1471" s="25"/>
      <c r="G1471" s="26"/>
      <c r="H1471" s="2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  <c r="AC1471" s="15"/>
      <c r="AD1471" s="15"/>
      <c r="AE1471" s="15"/>
      <c r="AF1471" s="15"/>
      <c r="AG1471" s="15"/>
      <c r="AH1471" s="15"/>
    </row>
    <row r="1472" spans="1:34" ht="19.5" customHeight="1">
      <c r="A1472" s="25"/>
      <c r="B1472" s="87"/>
      <c r="C1472" s="25"/>
      <c r="D1472" s="25"/>
      <c r="E1472" s="25"/>
      <c r="F1472" s="25"/>
      <c r="G1472" s="26"/>
      <c r="H1472" s="2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  <c r="AC1472" s="15"/>
      <c r="AD1472" s="15"/>
      <c r="AE1472" s="15"/>
      <c r="AF1472" s="15"/>
      <c r="AG1472" s="15"/>
      <c r="AH1472" s="15"/>
    </row>
    <row r="1473" spans="1:34" ht="19.5" customHeight="1">
      <c r="A1473" s="25"/>
      <c r="B1473" s="87"/>
      <c r="C1473" s="25"/>
      <c r="D1473" s="25"/>
      <c r="E1473" s="25"/>
      <c r="F1473" s="25"/>
      <c r="G1473" s="26"/>
      <c r="H1473" s="2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  <c r="AC1473" s="15"/>
      <c r="AD1473" s="15"/>
      <c r="AE1473" s="15"/>
      <c r="AF1473" s="15"/>
      <c r="AG1473" s="15"/>
      <c r="AH1473" s="15"/>
    </row>
    <row r="1474" spans="1:34" ht="19.5" customHeight="1">
      <c r="A1474" s="25"/>
      <c r="B1474" s="87"/>
      <c r="C1474" s="25"/>
      <c r="D1474" s="25"/>
      <c r="E1474" s="25"/>
      <c r="F1474" s="25"/>
      <c r="G1474" s="26"/>
      <c r="H1474" s="2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  <c r="AC1474" s="15"/>
      <c r="AD1474" s="15"/>
      <c r="AE1474" s="15"/>
      <c r="AF1474" s="15"/>
      <c r="AG1474" s="15"/>
      <c r="AH1474" s="15"/>
    </row>
    <row r="1475" spans="1:34" ht="19.5" customHeight="1">
      <c r="A1475" s="25"/>
      <c r="B1475" s="87"/>
      <c r="C1475" s="25"/>
      <c r="D1475" s="25"/>
      <c r="E1475" s="25"/>
      <c r="F1475" s="25"/>
      <c r="G1475" s="26"/>
      <c r="H1475" s="2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  <c r="AC1475" s="15"/>
      <c r="AD1475" s="15"/>
      <c r="AE1475" s="15"/>
      <c r="AF1475" s="15"/>
      <c r="AG1475" s="15"/>
      <c r="AH1475" s="15"/>
    </row>
    <row r="1476" spans="1:34" ht="19.5" customHeight="1">
      <c r="A1476" s="25"/>
      <c r="B1476" s="87"/>
      <c r="C1476" s="25"/>
      <c r="D1476" s="25"/>
      <c r="E1476" s="25"/>
      <c r="F1476" s="25"/>
      <c r="G1476" s="26"/>
      <c r="H1476" s="2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  <c r="AC1476" s="15"/>
      <c r="AD1476" s="15"/>
      <c r="AE1476" s="15"/>
      <c r="AF1476" s="15"/>
      <c r="AG1476" s="15"/>
      <c r="AH1476" s="15"/>
    </row>
    <row r="1477" spans="1:34" ht="19.5" customHeight="1">
      <c r="A1477" s="25"/>
      <c r="B1477" s="87"/>
      <c r="C1477" s="25"/>
      <c r="D1477" s="25"/>
      <c r="E1477" s="25"/>
      <c r="F1477" s="25"/>
      <c r="G1477" s="26"/>
      <c r="H1477" s="2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  <c r="AC1477" s="15"/>
      <c r="AD1477" s="15"/>
      <c r="AE1477" s="15"/>
      <c r="AF1477" s="15"/>
      <c r="AG1477" s="15"/>
      <c r="AH1477" s="15"/>
    </row>
    <row r="1478" spans="1:34" ht="19.5" customHeight="1">
      <c r="A1478" s="25"/>
      <c r="B1478" s="87"/>
      <c r="C1478" s="25"/>
      <c r="D1478" s="25"/>
      <c r="E1478" s="25"/>
      <c r="F1478" s="25"/>
      <c r="G1478" s="26"/>
      <c r="H1478" s="2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  <c r="AC1478" s="15"/>
      <c r="AD1478" s="15"/>
      <c r="AE1478" s="15"/>
      <c r="AF1478" s="15"/>
      <c r="AG1478" s="15"/>
      <c r="AH1478" s="15"/>
    </row>
    <row r="1479" spans="1:34" ht="19.5" customHeight="1">
      <c r="A1479" s="25"/>
      <c r="B1479" s="87"/>
      <c r="C1479" s="25"/>
      <c r="D1479" s="25"/>
      <c r="E1479" s="25"/>
      <c r="F1479" s="25"/>
      <c r="G1479" s="26"/>
      <c r="H1479" s="2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  <c r="AC1479" s="15"/>
      <c r="AD1479" s="15"/>
      <c r="AE1479" s="15"/>
      <c r="AF1479" s="15"/>
      <c r="AG1479" s="15"/>
      <c r="AH1479" s="15"/>
    </row>
    <row r="1480" spans="1:34" ht="19.5" customHeight="1">
      <c r="A1480" s="25"/>
      <c r="B1480" s="87"/>
      <c r="C1480" s="25"/>
      <c r="D1480" s="25"/>
      <c r="E1480" s="25"/>
      <c r="F1480" s="25"/>
      <c r="G1480" s="26"/>
      <c r="H1480" s="2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  <c r="AC1480" s="15"/>
      <c r="AD1480" s="15"/>
      <c r="AE1480" s="15"/>
      <c r="AF1480" s="15"/>
      <c r="AG1480" s="15"/>
      <c r="AH1480" s="15"/>
    </row>
    <row r="1481" spans="1:34" ht="19.5" customHeight="1">
      <c r="A1481" s="25"/>
      <c r="B1481" s="87"/>
      <c r="C1481" s="25"/>
      <c r="D1481" s="25"/>
      <c r="E1481" s="25"/>
      <c r="F1481" s="25"/>
      <c r="G1481" s="26"/>
      <c r="H1481" s="2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  <c r="AC1481" s="15"/>
      <c r="AD1481" s="15"/>
      <c r="AE1481" s="15"/>
      <c r="AF1481" s="15"/>
      <c r="AG1481" s="15"/>
      <c r="AH1481" s="15"/>
    </row>
    <row r="1482" spans="1:34" ht="19.5" customHeight="1">
      <c r="A1482" s="25"/>
      <c r="B1482" s="87"/>
      <c r="C1482" s="25"/>
      <c r="D1482" s="25"/>
      <c r="E1482" s="25"/>
      <c r="F1482" s="25"/>
      <c r="G1482" s="91"/>
      <c r="H1482" s="2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  <c r="AC1482" s="15"/>
      <c r="AD1482" s="15"/>
      <c r="AE1482" s="15"/>
      <c r="AF1482" s="15"/>
      <c r="AG1482" s="15"/>
      <c r="AH1482" s="15"/>
    </row>
    <row r="1483" spans="1:34" ht="19.5" customHeight="1">
      <c r="A1483" s="25"/>
      <c r="B1483" s="87"/>
      <c r="C1483" s="25"/>
      <c r="D1483" s="25"/>
      <c r="E1483" s="25"/>
      <c r="F1483" s="25"/>
      <c r="G1483" s="91"/>
      <c r="H1483" s="2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  <c r="AC1483" s="15"/>
      <c r="AD1483" s="15"/>
      <c r="AE1483" s="15"/>
      <c r="AF1483" s="15"/>
      <c r="AG1483" s="15"/>
      <c r="AH1483" s="15"/>
    </row>
    <row r="1484" spans="1:34" ht="19.5" customHeight="1">
      <c r="A1484" s="25"/>
      <c r="B1484" s="87"/>
      <c r="C1484" s="25"/>
      <c r="D1484" s="25"/>
      <c r="E1484" s="25"/>
      <c r="F1484" s="25"/>
      <c r="G1484" s="26"/>
      <c r="H1484" s="2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  <c r="AC1484" s="15"/>
      <c r="AD1484" s="15"/>
      <c r="AE1484" s="15"/>
      <c r="AF1484" s="15"/>
      <c r="AG1484" s="15"/>
      <c r="AH1484" s="15"/>
    </row>
    <row r="1485" spans="1:34" ht="19.5" customHeight="1">
      <c r="A1485" s="25"/>
      <c r="B1485" s="87"/>
      <c r="C1485" s="25"/>
      <c r="D1485" s="25"/>
      <c r="E1485" s="25"/>
      <c r="F1485" s="25"/>
      <c r="G1485" s="26"/>
      <c r="H1485" s="2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  <c r="AC1485" s="15"/>
      <c r="AD1485" s="15"/>
      <c r="AE1485" s="15"/>
      <c r="AF1485" s="15"/>
      <c r="AG1485" s="15"/>
      <c r="AH1485" s="15"/>
    </row>
    <row r="1486" spans="1:34" ht="19.5" customHeight="1">
      <c r="A1486" s="25"/>
      <c r="B1486" s="87"/>
      <c r="C1486" s="25"/>
      <c r="D1486" s="25"/>
      <c r="E1486" s="25"/>
      <c r="F1486" s="25"/>
      <c r="G1486" s="26"/>
      <c r="H1486" s="2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  <c r="AC1486" s="15"/>
      <c r="AD1486" s="15"/>
      <c r="AE1486" s="15"/>
      <c r="AF1486" s="15"/>
      <c r="AG1486" s="15"/>
      <c r="AH1486" s="15"/>
    </row>
    <row r="1487" spans="1:34" ht="19.5" customHeight="1">
      <c r="A1487" s="25"/>
      <c r="B1487" s="87"/>
      <c r="C1487" s="25"/>
      <c r="D1487" s="25"/>
      <c r="E1487" s="25"/>
      <c r="F1487" s="25"/>
      <c r="G1487" s="26"/>
      <c r="H1487" s="2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  <c r="AC1487" s="15"/>
      <c r="AD1487" s="15"/>
      <c r="AE1487" s="15"/>
      <c r="AF1487" s="15"/>
      <c r="AG1487" s="15"/>
      <c r="AH1487" s="15"/>
    </row>
    <row r="1488" spans="1:34" ht="19.5" customHeight="1">
      <c r="A1488" s="25"/>
      <c r="B1488" s="87"/>
      <c r="C1488" s="25"/>
      <c r="D1488" s="25"/>
      <c r="E1488" s="25"/>
      <c r="F1488" s="25"/>
      <c r="G1488" s="26"/>
      <c r="H1488" s="2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  <c r="AC1488" s="15"/>
      <c r="AD1488" s="15"/>
      <c r="AE1488" s="15"/>
      <c r="AF1488" s="15"/>
      <c r="AG1488" s="15"/>
      <c r="AH1488" s="15"/>
    </row>
    <row r="1489" spans="1:34" ht="19.5" customHeight="1">
      <c r="A1489" s="25"/>
      <c r="B1489" s="87"/>
      <c r="C1489" s="25"/>
      <c r="D1489" s="25"/>
      <c r="E1489" s="25"/>
      <c r="F1489" s="25"/>
      <c r="G1489" s="91"/>
      <c r="H1489" s="2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  <c r="AC1489" s="15"/>
      <c r="AD1489" s="15"/>
      <c r="AE1489" s="15"/>
      <c r="AF1489" s="15"/>
      <c r="AG1489" s="15"/>
      <c r="AH1489" s="15"/>
    </row>
    <row r="1490" spans="1:34" ht="19.5" customHeight="1">
      <c r="A1490" s="25"/>
      <c r="B1490" s="87"/>
      <c r="C1490" s="25"/>
      <c r="D1490" s="25"/>
      <c r="E1490" s="25"/>
      <c r="F1490" s="25"/>
      <c r="G1490" s="26"/>
      <c r="H1490" s="2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  <c r="AC1490" s="15"/>
      <c r="AD1490" s="15"/>
      <c r="AE1490" s="15"/>
      <c r="AF1490" s="15"/>
      <c r="AG1490" s="15"/>
      <c r="AH1490" s="15"/>
    </row>
    <row r="1491" spans="1:34" ht="19.5" customHeight="1">
      <c r="A1491" s="25"/>
      <c r="B1491" s="87"/>
      <c r="C1491" s="25"/>
      <c r="D1491" s="25"/>
      <c r="E1491" s="25"/>
      <c r="F1491" s="25"/>
      <c r="G1491" s="26"/>
      <c r="H1491" s="2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  <c r="AC1491" s="15"/>
      <c r="AD1491" s="15"/>
      <c r="AE1491" s="15"/>
      <c r="AF1491" s="15"/>
      <c r="AG1491" s="15"/>
      <c r="AH1491" s="15"/>
    </row>
    <row r="1492" spans="1:34" ht="19.5" customHeight="1">
      <c r="A1492" s="25"/>
      <c r="B1492" s="87"/>
      <c r="C1492" s="25"/>
      <c r="D1492" s="25"/>
      <c r="E1492" s="25"/>
      <c r="F1492" s="25"/>
      <c r="G1492" s="26"/>
      <c r="H1492" s="2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  <c r="AC1492" s="15"/>
      <c r="AD1492" s="15"/>
      <c r="AE1492" s="15"/>
      <c r="AF1492" s="15"/>
      <c r="AG1492" s="15"/>
      <c r="AH1492" s="15"/>
    </row>
    <row r="1493" spans="1:34" ht="19.5" customHeight="1">
      <c r="A1493" s="25"/>
      <c r="B1493" s="87"/>
      <c r="C1493" s="25"/>
      <c r="D1493" s="25"/>
      <c r="E1493" s="25"/>
      <c r="F1493" s="25"/>
      <c r="G1493" s="91"/>
      <c r="H1493" s="2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  <c r="AC1493" s="15"/>
      <c r="AD1493" s="15"/>
      <c r="AE1493" s="15"/>
      <c r="AF1493" s="15"/>
      <c r="AG1493" s="15"/>
      <c r="AH1493" s="15"/>
    </row>
    <row r="1494" spans="1:34" ht="19.5" customHeight="1">
      <c r="A1494" s="25"/>
      <c r="B1494" s="87"/>
      <c r="C1494" s="25"/>
      <c r="D1494" s="25"/>
      <c r="E1494" s="25"/>
      <c r="F1494" s="25"/>
      <c r="G1494" s="26"/>
      <c r="H1494" s="2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  <c r="AC1494" s="15"/>
      <c r="AD1494" s="15"/>
      <c r="AE1494" s="15"/>
      <c r="AF1494" s="15"/>
      <c r="AG1494" s="15"/>
      <c r="AH1494" s="15"/>
    </row>
    <row r="1495" spans="1:34" ht="19.5" customHeight="1">
      <c r="A1495" s="25"/>
      <c r="B1495" s="87"/>
      <c r="C1495" s="25"/>
      <c r="D1495" s="25"/>
      <c r="E1495" s="25"/>
      <c r="F1495" s="25"/>
      <c r="G1495" s="26"/>
      <c r="H1495" s="2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  <c r="AC1495" s="15"/>
      <c r="AD1495" s="15"/>
      <c r="AE1495" s="15"/>
      <c r="AF1495" s="15"/>
      <c r="AG1495" s="15"/>
      <c r="AH1495" s="15"/>
    </row>
    <row r="1496" spans="1:34" ht="19.5" customHeight="1">
      <c r="A1496" s="25"/>
      <c r="B1496" s="87"/>
      <c r="C1496" s="25"/>
      <c r="D1496" s="25"/>
      <c r="E1496" s="25"/>
      <c r="F1496" s="25"/>
      <c r="G1496" s="26"/>
      <c r="H1496" s="2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</row>
    <row r="1497" spans="1:34" ht="19.5" customHeight="1">
      <c r="A1497" s="25"/>
      <c r="B1497" s="87"/>
      <c r="C1497" s="25"/>
      <c r="D1497" s="25"/>
      <c r="E1497" s="25"/>
      <c r="F1497" s="25"/>
      <c r="G1497" s="26"/>
      <c r="H1497" s="2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  <c r="AC1497" s="15"/>
      <c r="AD1497" s="15"/>
      <c r="AE1497" s="15"/>
      <c r="AF1497" s="15"/>
      <c r="AG1497" s="15"/>
      <c r="AH1497" s="15"/>
    </row>
    <row r="1498" spans="1:34" ht="19.5" customHeight="1">
      <c r="A1498" s="25"/>
      <c r="B1498" s="87"/>
      <c r="C1498" s="25"/>
      <c r="D1498" s="25"/>
      <c r="E1498" s="25"/>
      <c r="F1498" s="25"/>
      <c r="G1498" s="26"/>
      <c r="H1498" s="2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</row>
    <row r="1499" spans="1:34" ht="19.5" customHeight="1">
      <c r="A1499" s="25"/>
      <c r="B1499" s="87"/>
      <c r="C1499" s="25"/>
      <c r="D1499" s="25"/>
      <c r="E1499" s="25"/>
      <c r="F1499" s="25"/>
      <c r="G1499" s="26"/>
      <c r="H1499" s="2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  <c r="AC1499" s="15"/>
      <c r="AD1499" s="15"/>
      <c r="AE1499" s="15"/>
      <c r="AF1499" s="15"/>
      <c r="AG1499" s="15"/>
      <c r="AH1499" s="15"/>
    </row>
    <row r="1500" spans="1:34" ht="19.5" customHeight="1">
      <c r="A1500" s="25"/>
      <c r="B1500" s="87"/>
      <c r="C1500" s="25"/>
      <c r="D1500" s="25"/>
      <c r="E1500" s="25"/>
      <c r="F1500" s="25"/>
      <c r="G1500" s="26"/>
      <c r="H1500" s="2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</row>
    <row r="1501" spans="1:34" ht="19.5" customHeight="1">
      <c r="A1501" s="25"/>
      <c r="B1501" s="87"/>
      <c r="C1501" s="25"/>
      <c r="D1501" s="25"/>
      <c r="E1501" s="25"/>
      <c r="F1501" s="25"/>
      <c r="G1501" s="26"/>
      <c r="H1501" s="2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  <c r="AC1501" s="15"/>
      <c r="AD1501" s="15"/>
      <c r="AE1501" s="15"/>
      <c r="AF1501" s="15"/>
      <c r="AG1501" s="15"/>
      <c r="AH1501" s="15"/>
    </row>
    <row r="1502" spans="1:34" ht="19.5" customHeight="1">
      <c r="A1502" s="25"/>
      <c r="B1502" s="87"/>
      <c r="C1502" s="25"/>
      <c r="D1502" s="25"/>
      <c r="E1502" s="25"/>
      <c r="F1502" s="25"/>
      <c r="G1502" s="26"/>
      <c r="H1502" s="2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</row>
    <row r="1503" spans="1:34" ht="19.5" customHeight="1">
      <c r="A1503" s="25"/>
      <c r="B1503" s="87"/>
      <c r="C1503" s="25"/>
      <c r="D1503" s="25"/>
      <c r="E1503" s="25"/>
      <c r="F1503" s="25"/>
      <c r="G1503" s="26"/>
      <c r="H1503" s="2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  <c r="AC1503" s="15"/>
      <c r="AD1503" s="15"/>
      <c r="AE1503" s="15"/>
      <c r="AF1503" s="15"/>
      <c r="AG1503" s="15"/>
      <c r="AH1503" s="15"/>
    </row>
    <row r="1504" spans="1:34" ht="19.5" customHeight="1">
      <c r="A1504" s="25"/>
      <c r="B1504" s="87"/>
      <c r="C1504" s="25"/>
      <c r="D1504" s="25"/>
      <c r="E1504" s="25"/>
      <c r="F1504" s="25"/>
      <c r="G1504" s="26"/>
      <c r="H1504" s="2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</row>
    <row r="1505" spans="1:34" ht="19.5" customHeight="1">
      <c r="A1505" s="25"/>
      <c r="B1505" s="87"/>
      <c r="C1505" s="25"/>
      <c r="D1505" s="25"/>
      <c r="E1505" s="25"/>
      <c r="F1505" s="25"/>
      <c r="G1505" s="26"/>
      <c r="H1505" s="2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  <c r="AC1505" s="15"/>
      <c r="AD1505" s="15"/>
      <c r="AE1505" s="15"/>
      <c r="AF1505" s="15"/>
      <c r="AG1505" s="15"/>
      <c r="AH1505" s="15"/>
    </row>
    <row r="1506" spans="1:34" ht="19.5" customHeight="1">
      <c r="A1506" s="25"/>
      <c r="B1506" s="87"/>
      <c r="C1506" s="25"/>
      <c r="D1506" s="25"/>
      <c r="E1506" s="25"/>
      <c r="F1506" s="25"/>
      <c r="G1506" s="26"/>
      <c r="H1506" s="2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</row>
    <row r="1507" spans="1:34" ht="19.5" customHeight="1">
      <c r="A1507" s="25"/>
      <c r="B1507" s="87"/>
      <c r="C1507" s="25"/>
      <c r="D1507" s="25"/>
      <c r="E1507" s="25"/>
      <c r="F1507" s="25"/>
      <c r="G1507" s="26"/>
      <c r="H1507" s="2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  <c r="AC1507" s="15"/>
      <c r="AD1507" s="15"/>
      <c r="AE1507" s="15"/>
      <c r="AF1507" s="15"/>
      <c r="AG1507" s="15"/>
      <c r="AH1507" s="15"/>
    </row>
    <row r="1508" spans="1:34" ht="19.5" customHeight="1">
      <c r="A1508" s="25"/>
      <c r="B1508" s="87"/>
      <c r="C1508" s="25"/>
      <c r="D1508" s="25"/>
      <c r="E1508" s="25"/>
      <c r="F1508" s="25"/>
      <c r="G1508" s="26"/>
      <c r="H1508" s="2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  <c r="AH1508" s="15"/>
    </row>
    <row r="1509" spans="1:34" ht="19.5" customHeight="1">
      <c r="A1509" s="25"/>
      <c r="B1509" s="87"/>
      <c r="C1509" s="25"/>
      <c r="D1509" s="25"/>
      <c r="E1509" s="25"/>
      <c r="F1509" s="25"/>
      <c r="G1509" s="26"/>
      <c r="H1509" s="2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  <c r="AC1509" s="15"/>
      <c r="AD1509" s="15"/>
      <c r="AE1509" s="15"/>
      <c r="AF1509" s="15"/>
      <c r="AG1509" s="15"/>
      <c r="AH1509" s="15"/>
    </row>
    <row r="1510" spans="1:34" ht="19.5" customHeight="1">
      <c r="A1510" s="25"/>
      <c r="B1510" s="87"/>
      <c r="C1510" s="25"/>
      <c r="D1510" s="25"/>
      <c r="E1510" s="25"/>
      <c r="F1510" s="25"/>
      <c r="G1510" s="26"/>
      <c r="H1510" s="2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  <c r="AH1510" s="15"/>
    </row>
    <row r="1511" spans="1:34" ht="19.5" customHeight="1">
      <c r="A1511" s="25"/>
      <c r="B1511" s="87"/>
      <c r="C1511" s="25"/>
      <c r="D1511" s="25"/>
      <c r="E1511" s="25"/>
      <c r="F1511" s="25"/>
      <c r="G1511" s="26"/>
      <c r="H1511" s="2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  <c r="AC1511" s="15"/>
      <c r="AD1511" s="15"/>
      <c r="AE1511" s="15"/>
      <c r="AF1511" s="15"/>
      <c r="AG1511" s="15"/>
      <c r="AH1511" s="15"/>
    </row>
    <row r="1512" spans="1:34" ht="19.5" customHeight="1">
      <c r="A1512" s="25"/>
      <c r="B1512" s="87"/>
      <c r="C1512" s="25"/>
      <c r="D1512" s="25"/>
      <c r="E1512" s="25"/>
      <c r="F1512" s="25"/>
      <c r="G1512" s="26"/>
      <c r="H1512" s="2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  <c r="AH1512" s="15"/>
    </row>
    <row r="1513" spans="1:34" ht="19.5" customHeight="1">
      <c r="A1513" s="25"/>
      <c r="B1513" s="87"/>
      <c r="C1513" s="25"/>
      <c r="D1513" s="25"/>
      <c r="E1513" s="25"/>
      <c r="F1513" s="25"/>
      <c r="G1513" s="26"/>
      <c r="H1513" s="2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  <c r="AC1513" s="15"/>
      <c r="AD1513" s="15"/>
      <c r="AE1513" s="15"/>
      <c r="AF1513" s="15"/>
      <c r="AG1513" s="15"/>
      <c r="AH1513" s="15"/>
    </row>
    <row r="1514" spans="1:34" ht="19.5" customHeight="1">
      <c r="A1514" s="25"/>
      <c r="B1514" s="87"/>
      <c r="C1514" s="25"/>
      <c r="D1514" s="25"/>
      <c r="E1514" s="25"/>
      <c r="F1514" s="25"/>
      <c r="G1514" s="26"/>
      <c r="H1514" s="2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  <c r="AH1514" s="15"/>
    </row>
    <row r="1515" spans="1:34" ht="19.5" customHeight="1">
      <c r="A1515" s="25"/>
      <c r="B1515" s="87"/>
      <c r="C1515" s="25"/>
      <c r="D1515" s="25"/>
      <c r="E1515" s="25"/>
      <c r="F1515" s="25"/>
      <c r="G1515" s="26"/>
      <c r="H1515" s="2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  <c r="AC1515" s="15"/>
      <c r="AD1515" s="15"/>
      <c r="AE1515" s="15"/>
      <c r="AF1515" s="15"/>
      <c r="AG1515" s="15"/>
      <c r="AH1515" s="15"/>
    </row>
    <row r="1516" spans="1:34" ht="19.5" customHeight="1">
      <c r="A1516" s="25"/>
      <c r="B1516" s="87"/>
      <c r="C1516" s="25"/>
      <c r="D1516" s="25"/>
      <c r="E1516" s="25"/>
      <c r="F1516" s="25"/>
      <c r="G1516" s="26"/>
      <c r="H1516" s="2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</row>
    <row r="1517" spans="1:34" ht="19.5" customHeight="1">
      <c r="A1517" s="25"/>
      <c r="B1517" s="87"/>
      <c r="C1517" s="25"/>
      <c r="D1517" s="25"/>
      <c r="E1517" s="25"/>
      <c r="F1517" s="25"/>
      <c r="G1517" s="26"/>
      <c r="H1517" s="2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  <c r="AC1517" s="15"/>
      <c r="AD1517" s="15"/>
      <c r="AE1517" s="15"/>
      <c r="AF1517" s="15"/>
      <c r="AG1517" s="15"/>
      <c r="AH1517" s="15"/>
    </row>
    <row r="1518" spans="1:34" ht="19.5" customHeight="1">
      <c r="A1518" s="25"/>
      <c r="B1518" s="87"/>
      <c r="C1518" s="25"/>
      <c r="D1518" s="25"/>
      <c r="E1518" s="25"/>
      <c r="F1518" s="25"/>
      <c r="G1518" s="26"/>
      <c r="H1518" s="2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</row>
    <row r="1519" spans="1:34" ht="19.5" customHeight="1">
      <c r="A1519" s="25"/>
      <c r="B1519" s="87"/>
      <c r="C1519" s="25"/>
      <c r="D1519" s="25"/>
      <c r="E1519" s="25"/>
      <c r="F1519" s="25"/>
      <c r="G1519" s="26"/>
      <c r="H1519" s="2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  <c r="AC1519" s="15"/>
      <c r="AD1519" s="15"/>
      <c r="AE1519" s="15"/>
      <c r="AF1519" s="15"/>
      <c r="AG1519" s="15"/>
      <c r="AH1519" s="15"/>
    </row>
    <row r="1520" spans="1:34" ht="19.5" customHeight="1">
      <c r="A1520" s="25"/>
      <c r="B1520" s="87"/>
      <c r="C1520" s="25"/>
      <c r="D1520" s="25"/>
      <c r="E1520" s="25"/>
      <c r="F1520" s="25"/>
      <c r="G1520" s="26"/>
      <c r="H1520" s="2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</row>
    <row r="1521" spans="1:34" ht="19.5" customHeight="1">
      <c r="A1521" s="25"/>
      <c r="B1521" s="87"/>
      <c r="C1521" s="25"/>
      <c r="D1521" s="25"/>
      <c r="E1521" s="25"/>
      <c r="F1521" s="25"/>
      <c r="G1521" s="26"/>
      <c r="H1521" s="2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  <c r="AC1521" s="15"/>
      <c r="AD1521" s="15"/>
      <c r="AE1521" s="15"/>
      <c r="AF1521" s="15"/>
      <c r="AG1521" s="15"/>
      <c r="AH1521" s="15"/>
    </row>
    <row r="1522" spans="1:34" ht="19.5" customHeight="1">
      <c r="A1522" s="25"/>
      <c r="B1522" s="87"/>
      <c r="C1522" s="25"/>
      <c r="D1522" s="25"/>
      <c r="E1522" s="25"/>
      <c r="F1522" s="25"/>
      <c r="G1522" s="26"/>
      <c r="H1522" s="2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</row>
    <row r="1523" spans="1:34" ht="19.5" customHeight="1">
      <c r="A1523" s="25"/>
      <c r="B1523" s="87"/>
      <c r="C1523" s="25"/>
      <c r="D1523" s="25"/>
      <c r="E1523" s="25"/>
      <c r="F1523" s="25"/>
      <c r="G1523" s="26"/>
      <c r="H1523" s="2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  <c r="AC1523" s="15"/>
      <c r="AD1523" s="15"/>
      <c r="AE1523" s="15"/>
      <c r="AF1523" s="15"/>
      <c r="AG1523" s="15"/>
      <c r="AH1523" s="15"/>
    </row>
    <row r="1524" spans="1:34" ht="19.5" customHeight="1">
      <c r="A1524" s="25"/>
      <c r="B1524" s="87"/>
      <c r="C1524" s="25"/>
      <c r="D1524" s="25"/>
      <c r="E1524" s="25"/>
      <c r="F1524" s="25"/>
      <c r="G1524" s="26"/>
      <c r="H1524" s="2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</row>
    <row r="1525" spans="1:34" ht="19.5" customHeight="1">
      <c r="A1525" s="25"/>
      <c r="B1525" s="87"/>
      <c r="C1525" s="25"/>
      <c r="D1525" s="25"/>
      <c r="E1525" s="25"/>
      <c r="F1525" s="25"/>
      <c r="G1525" s="26"/>
      <c r="H1525" s="2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  <c r="AC1525" s="15"/>
      <c r="AD1525" s="15"/>
      <c r="AE1525" s="15"/>
      <c r="AF1525" s="15"/>
      <c r="AG1525" s="15"/>
      <c r="AH1525" s="15"/>
    </row>
    <row r="1526" spans="1:34" ht="19.5" customHeight="1">
      <c r="A1526" s="25"/>
      <c r="B1526" s="87"/>
      <c r="C1526" s="25"/>
      <c r="D1526" s="25"/>
      <c r="E1526" s="25"/>
      <c r="F1526" s="25"/>
      <c r="G1526" s="26"/>
      <c r="H1526" s="2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</row>
    <row r="1527" spans="1:34" ht="19.5" customHeight="1">
      <c r="A1527" s="25"/>
      <c r="B1527" s="87"/>
      <c r="C1527" s="25"/>
      <c r="D1527" s="25"/>
      <c r="E1527" s="25"/>
      <c r="F1527" s="25"/>
      <c r="G1527" s="26"/>
      <c r="H1527" s="2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  <c r="AC1527" s="15"/>
      <c r="AD1527" s="15"/>
      <c r="AE1527" s="15"/>
      <c r="AF1527" s="15"/>
      <c r="AG1527" s="15"/>
      <c r="AH1527" s="15"/>
    </row>
    <row r="1528" spans="1:34" ht="19.5" customHeight="1">
      <c r="A1528" s="25"/>
      <c r="B1528" s="87"/>
      <c r="C1528" s="25"/>
      <c r="D1528" s="25"/>
      <c r="E1528" s="25"/>
      <c r="F1528" s="25"/>
      <c r="G1528" s="25"/>
      <c r="H1528" s="2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</row>
    <row r="1529" spans="1:34" ht="19.5" customHeight="1">
      <c r="A1529" s="25"/>
      <c r="B1529" s="87"/>
      <c r="C1529" s="25"/>
      <c r="D1529" s="25"/>
      <c r="E1529" s="25"/>
      <c r="F1529" s="25"/>
      <c r="G1529" s="26"/>
      <c r="H1529" s="2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  <c r="AC1529" s="15"/>
      <c r="AD1529" s="15"/>
      <c r="AE1529" s="15"/>
      <c r="AF1529" s="15"/>
      <c r="AG1529" s="15"/>
      <c r="AH1529" s="15"/>
    </row>
    <row r="1530" spans="1:34" ht="19.5" customHeight="1">
      <c r="A1530" s="25"/>
      <c r="B1530" s="87"/>
      <c r="C1530" s="25"/>
      <c r="D1530" s="25"/>
      <c r="E1530" s="25"/>
      <c r="F1530" s="25"/>
      <c r="G1530" s="26"/>
      <c r="H1530" s="2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</row>
    <row r="1531" spans="1:34" ht="19.5" customHeight="1">
      <c r="A1531" s="25"/>
      <c r="B1531" s="87"/>
      <c r="C1531" s="25"/>
      <c r="D1531" s="25"/>
      <c r="E1531" s="25"/>
      <c r="F1531" s="25"/>
      <c r="G1531" s="26"/>
      <c r="H1531" s="2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  <c r="AC1531" s="15"/>
      <c r="AD1531" s="15"/>
      <c r="AE1531" s="15"/>
      <c r="AF1531" s="15"/>
      <c r="AG1531" s="15"/>
      <c r="AH1531" s="15"/>
    </row>
    <row r="1532" spans="1:34" ht="19.5" customHeight="1">
      <c r="A1532" s="25"/>
      <c r="B1532" s="87"/>
      <c r="C1532" s="25"/>
      <c r="D1532" s="25"/>
      <c r="E1532" s="25"/>
      <c r="F1532" s="25"/>
      <c r="G1532" s="26"/>
      <c r="H1532" s="2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</row>
    <row r="1533" spans="1:34" ht="19.5" customHeight="1">
      <c r="A1533" s="25"/>
      <c r="B1533" s="87"/>
      <c r="C1533" s="25"/>
      <c r="D1533" s="25"/>
      <c r="E1533" s="25"/>
      <c r="F1533" s="25"/>
      <c r="G1533" s="26"/>
      <c r="H1533" s="2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  <c r="AC1533" s="15"/>
      <c r="AD1533" s="15"/>
      <c r="AE1533" s="15"/>
      <c r="AF1533" s="15"/>
      <c r="AG1533" s="15"/>
      <c r="AH1533" s="15"/>
    </row>
    <row r="1534" spans="1:34" ht="19.5" customHeight="1">
      <c r="A1534" s="25"/>
      <c r="B1534" s="87"/>
      <c r="C1534" s="25"/>
      <c r="D1534" s="25"/>
      <c r="E1534" s="25"/>
      <c r="F1534" s="25"/>
      <c r="G1534" s="26"/>
      <c r="H1534" s="2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</row>
    <row r="1535" spans="1:34" ht="19.5" customHeight="1">
      <c r="A1535" s="25"/>
      <c r="B1535" s="87"/>
      <c r="C1535" s="25"/>
      <c r="D1535" s="25"/>
      <c r="E1535" s="25"/>
      <c r="F1535" s="25"/>
      <c r="G1535" s="26"/>
      <c r="H1535" s="2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  <c r="AC1535" s="15"/>
      <c r="AD1535" s="15"/>
      <c r="AE1535" s="15"/>
      <c r="AF1535" s="15"/>
      <c r="AG1535" s="15"/>
      <c r="AH1535" s="15"/>
    </row>
    <row r="1536" spans="1:34" ht="19.5" customHeight="1">
      <c r="A1536" s="25"/>
      <c r="B1536" s="87"/>
      <c r="C1536" s="25"/>
      <c r="D1536" s="25"/>
      <c r="E1536" s="25"/>
      <c r="F1536" s="25"/>
      <c r="G1536" s="26"/>
      <c r="H1536" s="2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</row>
    <row r="1537" spans="1:34" ht="19.5" customHeight="1">
      <c r="A1537" s="25"/>
      <c r="B1537" s="87"/>
      <c r="C1537" s="25"/>
      <c r="D1537" s="25"/>
      <c r="E1537" s="25"/>
      <c r="F1537" s="25"/>
      <c r="G1537" s="26"/>
      <c r="H1537" s="2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  <c r="AC1537" s="15"/>
      <c r="AD1537" s="15"/>
      <c r="AE1537" s="15"/>
      <c r="AF1537" s="15"/>
      <c r="AG1537" s="15"/>
      <c r="AH1537" s="15"/>
    </row>
    <row r="1538" spans="1:34" ht="19.5" customHeight="1">
      <c r="A1538" s="25"/>
      <c r="B1538" s="87"/>
      <c r="C1538" s="25"/>
      <c r="D1538" s="25"/>
      <c r="E1538" s="25"/>
      <c r="F1538" s="25"/>
      <c r="G1538" s="91"/>
      <c r="H1538" s="2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</row>
    <row r="1539" spans="1:34" ht="19.5" customHeight="1">
      <c r="A1539" s="25"/>
      <c r="B1539" s="87"/>
      <c r="C1539" s="25"/>
      <c r="D1539" s="25"/>
      <c r="E1539" s="25"/>
      <c r="F1539" s="25"/>
      <c r="G1539" s="26"/>
      <c r="H1539" s="2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  <c r="AC1539" s="15"/>
      <c r="AD1539" s="15"/>
      <c r="AE1539" s="15"/>
      <c r="AF1539" s="15"/>
      <c r="AG1539" s="15"/>
      <c r="AH1539" s="15"/>
    </row>
    <row r="1540" spans="1:34" ht="19.5" customHeight="1">
      <c r="A1540" s="25"/>
      <c r="B1540" s="87"/>
      <c r="C1540" s="25"/>
      <c r="D1540" s="25"/>
      <c r="E1540" s="25"/>
      <c r="F1540" s="25"/>
      <c r="G1540" s="26"/>
      <c r="H1540" s="2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</row>
    <row r="1541" spans="1:34" ht="19.5" customHeight="1">
      <c r="A1541" s="25"/>
      <c r="B1541" s="87"/>
      <c r="C1541" s="25"/>
      <c r="D1541" s="25"/>
      <c r="E1541" s="25"/>
      <c r="F1541" s="25"/>
      <c r="G1541" s="91"/>
      <c r="H1541" s="2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  <c r="AC1541" s="15"/>
      <c r="AD1541" s="15"/>
      <c r="AE1541" s="15"/>
      <c r="AF1541" s="15"/>
      <c r="AG1541" s="15"/>
      <c r="AH1541" s="15"/>
    </row>
    <row r="1542" spans="1:34" ht="19.5" customHeight="1">
      <c r="A1542" s="25"/>
      <c r="B1542" s="87"/>
      <c r="C1542" s="25"/>
      <c r="D1542" s="25"/>
      <c r="E1542" s="25"/>
      <c r="F1542" s="25"/>
      <c r="G1542" s="26"/>
      <c r="H1542" s="2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</row>
    <row r="1543" spans="1:34" ht="19.5" customHeight="1">
      <c r="A1543" s="25"/>
      <c r="B1543" s="87"/>
      <c r="C1543" s="25"/>
      <c r="D1543" s="25"/>
      <c r="E1543" s="25"/>
      <c r="F1543" s="25"/>
      <c r="G1543" s="26"/>
      <c r="H1543" s="2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  <c r="AC1543" s="15"/>
      <c r="AD1543" s="15"/>
      <c r="AE1543" s="15"/>
      <c r="AF1543" s="15"/>
      <c r="AG1543" s="15"/>
      <c r="AH1543" s="15"/>
    </row>
    <row r="1544" spans="1:34" ht="19.5" customHeight="1">
      <c r="A1544" s="25"/>
      <c r="B1544" s="87"/>
      <c r="C1544" s="25"/>
      <c r="D1544" s="25"/>
      <c r="E1544" s="25"/>
      <c r="F1544" s="25"/>
      <c r="G1544" s="26"/>
      <c r="H1544" s="2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</row>
    <row r="1545" spans="1:34" ht="19.5" customHeight="1">
      <c r="A1545" s="25"/>
      <c r="B1545" s="24"/>
      <c r="C1545" s="25"/>
      <c r="D1545" s="25"/>
      <c r="E1545" s="25"/>
      <c r="F1545" s="25"/>
      <c r="G1545" s="26"/>
      <c r="H1545" s="2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  <c r="AC1545" s="15"/>
      <c r="AD1545" s="15"/>
      <c r="AE1545" s="15"/>
      <c r="AF1545" s="15"/>
      <c r="AG1545" s="15"/>
      <c r="AH1545" s="15"/>
    </row>
    <row r="1546" spans="1:34" ht="19.5" customHeight="1">
      <c r="A1546" s="25"/>
      <c r="B1546" s="24"/>
      <c r="C1546" s="25"/>
      <c r="D1546" s="25"/>
      <c r="E1546" s="25"/>
      <c r="F1546" s="25"/>
      <c r="G1546" s="26"/>
      <c r="H1546" s="2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</row>
    <row r="1547" spans="1:34" ht="19.5" customHeight="1">
      <c r="A1547" s="25"/>
      <c r="B1547" s="24"/>
      <c r="C1547" s="25"/>
      <c r="D1547" s="25"/>
      <c r="E1547" s="25"/>
      <c r="F1547" s="25"/>
      <c r="G1547" s="26"/>
      <c r="H1547" s="2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  <c r="AC1547" s="15"/>
      <c r="AD1547" s="15"/>
      <c r="AE1547" s="15"/>
      <c r="AF1547" s="15"/>
      <c r="AG1547" s="15"/>
      <c r="AH1547" s="15"/>
    </row>
    <row r="1548" spans="1:34" ht="19.5" customHeight="1">
      <c r="A1548" s="25"/>
      <c r="B1548" s="24"/>
      <c r="C1548" s="25"/>
      <c r="D1548" s="25"/>
      <c r="E1548" s="25"/>
      <c r="F1548" s="25"/>
      <c r="G1548" s="26"/>
      <c r="H1548" s="2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</row>
    <row r="1549" spans="1:34" ht="19.5" customHeight="1">
      <c r="A1549" s="25"/>
      <c r="B1549" s="24"/>
      <c r="C1549" s="25"/>
      <c r="D1549" s="25"/>
      <c r="E1549" s="25"/>
      <c r="F1549" s="25"/>
      <c r="G1549" s="26"/>
      <c r="H1549" s="2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  <c r="AC1549" s="15"/>
      <c r="AD1549" s="15"/>
      <c r="AE1549" s="15"/>
      <c r="AF1549" s="15"/>
      <c r="AG1549" s="15"/>
      <c r="AH1549" s="15"/>
    </row>
    <row r="1550" spans="1:34" ht="19.5" customHeight="1">
      <c r="A1550" s="25"/>
      <c r="B1550" s="24"/>
      <c r="C1550" s="25"/>
      <c r="D1550" s="25"/>
      <c r="E1550" s="25"/>
      <c r="F1550" s="25"/>
      <c r="G1550" s="26"/>
      <c r="H1550" s="2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</row>
    <row r="1551" spans="1:34" ht="19.5" customHeight="1">
      <c r="A1551" s="25"/>
      <c r="B1551" s="24"/>
      <c r="C1551" s="25"/>
      <c r="D1551" s="25"/>
      <c r="E1551" s="25"/>
      <c r="F1551" s="25"/>
      <c r="G1551" s="26"/>
      <c r="H1551" s="2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  <c r="AC1551" s="15"/>
      <c r="AD1551" s="15"/>
      <c r="AE1551" s="15"/>
      <c r="AF1551" s="15"/>
      <c r="AG1551" s="15"/>
      <c r="AH1551" s="15"/>
    </row>
    <row r="1552" spans="1:34" ht="19.5" customHeight="1">
      <c r="A1552" s="25"/>
      <c r="B1552" s="24"/>
      <c r="C1552" s="25"/>
      <c r="D1552" s="25"/>
      <c r="E1552" s="25"/>
      <c r="F1552" s="25"/>
      <c r="G1552" s="26"/>
      <c r="H1552" s="2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</row>
    <row r="1553" spans="1:34" ht="19.5" customHeight="1">
      <c r="A1553" s="25"/>
      <c r="B1553" s="24"/>
      <c r="C1553" s="25"/>
      <c r="D1553" s="25"/>
      <c r="E1553" s="25"/>
      <c r="F1553" s="25"/>
      <c r="G1553" s="26"/>
      <c r="H1553" s="2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  <c r="AC1553" s="15"/>
      <c r="AD1553" s="15"/>
      <c r="AE1553" s="15"/>
      <c r="AF1553" s="15"/>
      <c r="AG1553" s="15"/>
      <c r="AH1553" s="15"/>
    </row>
    <row r="1554" spans="1:34" ht="19.5" customHeight="1">
      <c r="A1554" s="25"/>
      <c r="B1554" s="24"/>
      <c r="C1554" s="25"/>
      <c r="D1554" s="25"/>
      <c r="E1554" s="25"/>
      <c r="F1554" s="25"/>
      <c r="G1554" s="26"/>
      <c r="H1554" s="2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</row>
    <row r="1555" spans="1:34" ht="19.5" customHeight="1">
      <c r="A1555" s="25"/>
      <c r="B1555" s="24"/>
      <c r="C1555" s="25"/>
      <c r="D1555" s="25"/>
      <c r="E1555" s="25"/>
      <c r="F1555" s="25"/>
      <c r="G1555" s="26"/>
      <c r="H1555" s="2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  <c r="AC1555" s="15"/>
      <c r="AD1555" s="15"/>
      <c r="AE1555" s="15"/>
      <c r="AF1555" s="15"/>
      <c r="AG1555" s="15"/>
      <c r="AH1555" s="15"/>
    </row>
    <row r="1556" spans="1:34" ht="19.5" customHeight="1">
      <c r="A1556" s="25"/>
      <c r="B1556" s="24"/>
      <c r="C1556" s="25"/>
      <c r="D1556" s="25"/>
      <c r="E1556" s="25"/>
      <c r="F1556" s="25"/>
      <c r="G1556" s="26"/>
      <c r="H1556" s="2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</row>
    <row r="1557" spans="1:34" ht="19.5" customHeight="1">
      <c r="A1557" s="25"/>
      <c r="B1557" s="24"/>
      <c r="C1557" s="25"/>
      <c r="D1557" s="25"/>
      <c r="E1557" s="25"/>
      <c r="F1557" s="25"/>
      <c r="G1557" s="26"/>
      <c r="H1557" s="2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  <c r="AC1557" s="15"/>
      <c r="AD1557" s="15"/>
      <c r="AE1557" s="15"/>
      <c r="AF1557" s="15"/>
      <c r="AG1557" s="15"/>
      <c r="AH1557" s="15"/>
    </row>
    <row r="1558" spans="1:34" ht="19.5" customHeight="1">
      <c r="A1558" s="25"/>
      <c r="B1558" s="24"/>
      <c r="C1558" s="25"/>
      <c r="D1558" s="25"/>
      <c r="E1558" s="25"/>
      <c r="F1558" s="25"/>
      <c r="G1558" s="26"/>
      <c r="H1558" s="2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</row>
    <row r="1559" spans="1:34" ht="19.5" customHeight="1">
      <c r="A1559" s="25"/>
      <c r="B1559" s="24"/>
      <c r="C1559" s="25"/>
      <c r="D1559" s="25"/>
      <c r="E1559" s="25"/>
      <c r="F1559" s="25"/>
      <c r="G1559" s="26"/>
      <c r="H1559" s="2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  <c r="AC1559" s="15"/>
      <c r="AD1559" s="15"/>
      <c r="AE1559" s="15"/>
      <c r="AF1559" s="15"/>
      <c r="AG1559" s="15"/>
      <c r="AH1559" s="15"/>
    </row>
    <row r="1560" spans="1:34" ht="19.5" customHeight="1">
      <c r="A1560" s="25"/>
      <c r="B1560" s="24"/>
      <c r="C1560" s="25"/>
      <c r="D1560" s="25"/>
      <c r="E1560" s="25"/>
      <c r="F1560" s="25"/>
      <c r="G1560" s="26"/>
      <c r="H1560" s="2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</row>
    <row r="1561" spans="1:34" ht="19.5" customHeight="1">
      <c r="A1561" s="25"/>
      <c r="B1561" s="24"/>
      <c r="C1561" s="25"/>
      <c r="D1561" s="25"/>
      <c r="E1561" s="25"/>
      <c r="F1561" s="25"/>
      <c r="G1561" s="26"/>
      <c r="H1561" s="2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  <c r="AC1561" s="15"/>
      <c r="AD1561" s="15"/>
      <c r="AE1561" s="15"/>
      <c r="AF1561" s="15"/>
      <c r="AG1561" s="15"/>
      <c r="AH1561" s="15"/>
    </row>
    <row r="1562" spans="1:34" ht="19.5" customHeight="1">
      <c r="A1562" s="25"/>
      <c r="B1562" s="24"/>
      <c r="C1562" s="25"/>
      <c r="D1562" s="25"/>
      <c r="E1562" s="25"/>
      <c r="F1562" s="25"/>
      <c r="G1562" s="26"/>
      <c r="H1562" s="2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</row>
    <row r="1563" spans="1:34" ht="19.5" customHeight="1">
      <c r="A1563" s="25"/>
      <c r="B1563" s="24"/>
      <c r="C1563" s="25"/>
      <c r="D1563" s="25"/>
      <c r="E1563" s="25"/>
      <c r="F1563" s="25"/>
      <c r="G1563" s="26"/>
      <c r="H1563" s="2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  <c r="AC1563" s="15"/>
      <c r="AD1563" s="15"/>
      <c r="AE1563" s="15"/>
      <c r="AF1563" s="15"/>
      <c r="AG1563" s="15"/>
      <c r="AH1563" s="15"/>
    </row>
    <row r="1564" spans="1:34" ht="19.5" customHeight="1">
      <c r="A1564" s="25"/>
      <c r="B1564" s="24"/>
      <c r="C1564" s="25"/>
      <c r="D1564" s="25"/>
      <c r="E1564" s="25"/>
      <c r="F1564" s="25"/>
      <c r="G1564" s="26"/>
      <c r="H1564" s="2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</row>
    <row r="1565" spans="1:34" ht="19.5" customHeight="1">
      <c r="A1565" s="25"/>
      <c r="B1565" s="24"/>
      <c r="C1565" s="25"/>
      <c r="D1565" s="25"/>
      <c r="E1565" s="25"/>
      <c r="F1565" s="25"/>
      <c r="G1565" s="26"/>
      <c r="H1565" s="2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  <c r="AC1565" s="15"/>
      <c r="AD1565" s="15"/>
      <c r="AE1565" s="15"/>
      <c r="AF1565" s="15"/>
      <c r="AG1565" s="15"/>
      <c r="AH1565" s="15"/>
    </row>
    <row r="1566" spans="1:34" ht="19.5" customHeight="1">
      <c r="A1566" s="25"/>
      <c r="B1566" s="24"/>
      <c r="C1566" s="25"/>
      <c r="D1566" s="25"/>
      <c r="E1566" s="25"/>
      <c r="F1566" s="25"/>
      <c r="G1566" s="26"/>
      <c r="H1566" s="2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</row>
    <row r="1567" spans="1:34" ht="19.5" customHeight="1">
      <c r="A1567" s="25"/>
      <c r="B1567" s="24"/>
      <c r="C1567" s="25"/>
      <c r="D1567" s="25"/>
      <c r="E1567" s="25"/>
      <c r="F1567" s="25"/>
      <c r="G1567" s="26"/>
      <c r="H1567" s="2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  <c r="AC1567" s="15"/>
      <c r="AD1567" s="15"/>
      <c r="AE1567" s="15"/>
      <c r="AF1567" s="15"/>
      <c r="AG1567" s="15"/>
      <c r="AH1567" s="15"/>
    </row>
    <row r="1568" spans="1:34" ht="19.5" customHeight="1">
      <c r="A1568" s="25"/>
      <c r="B1568" s="24"/>
      <c r="C1568" s="25"/>
      <c r="D1568" s="25"/>
      <c r="E1568" s="25"/>
      <c r="F1568" s="25"/>
      <c r="G1568" s="26"/>
      <c r="H1568" s="2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</row>
    <row r="1569" spans="1:34" ht="19.5" customHeight="1">
      <c r="A1569" s="25"/>
      <c r="B1569" s="24"/>
      <c r="C1569" s="25"/>
      <c r="D1569" s="25"/>
      <c r="E1569" s="25"/>
      <c r="F1569" s="25"/>
      <c r="G1569" s="26"/>
      <c r="H1569" s="2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  <c r="AC1569" s="15"/>
      <c r="AD1569" s="15"/>
      <c r="AE1569" s="15"/>
      <c r="AF1569" s="15"/>
      <c r="AG1569" s="15"/>
      <c r="AH1569" s="15"/>
    </row>
    <row r="1570" spans="1:34" ht="19.5" customHeight="1">
      <c r="A1570" s="25"/>
      <c r="B1570" s="24"/>
      <c r="C1570" s="25"/>
      <c r="D1570" s="25"/>
      <c r="E1570" s="25"/>
      <c r="F1570" s="25"/>
      <c r="G1570" s="26"/>
      <c r="H1570" s="2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</row>
    <row r="1571" spans="1:34" ht="19.5" customHeight="1">
      <c r="A1571" s="25"/>
      <c r="B1571" s="24"/>
      <c r="C1571" s="25"/>
      <c r="D1571" s="25"/>
      <c r="E1571" s="25"/>
      <c r="F1571" s="25"/>
      <c r="G1571" s="26"/>
      <c r="H1571" s="2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  <c r="AC1571" s="15"/>
      <c r="AD1571" s="15"/>
      <c r="AE1571" s="15"/>
      <c r="AF1571" s="15"/>
      <c r="AG1571" s="15"/>
      <c r="AH1571" s="15"/>
    </row>
    <row r="1572" spans="1:34" ht="19.5" customHeight="1">
      <c r="A1572" s="25"/>
      <c r="B1572" s="24"/>
      <c r="C1572" s="25"/>
      <c r="D1572" s="25"/>
      <c r="E1572" s="25"/>
      <c r="F1572" s="25"/>
      <c r="G1572" s="26"/>
      <c r="H1572" s="2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</row>
    <row r="1573" spans="1:34" ht="19.5" customHeight="1">
      <c r="A1573" s="25"/>
      <c r="B1573" s="24"/>
      <c r="C1573" s="25"/>
      <c r="D1573" s="25"/>
      <c r="E1573" s="25"/>
      <c r="F1573" s="25"/>
      <c r="G1573" s="26"/>
      <c r="H1573" s="2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  <c r="AC1573" s="15"/>
      <c r="AD1573" s="15"/>
      <c r="AE1573" s="15"/>
      <c r="AF1573" s="15"/>
      <c r="AG1573" s="15"/>
      <c r="AH1573" s="15"/>
    </row>
    <row r="1574" spans="1:34" ht="19.5" customHeight="1">
      <c r="A1574" s="25"/>
      <c r="B1574" s="24"/>
      <c r="C1574" s="25"/>
      <c r="D1574" s="25"/>
      <c r="E1574" s="25"/>
      <c r="F1574" s="25"/>
      <c r="G1574" s="26"/>
      <c r="H1574" s="2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</row>
    <row r="1575" spans="1:34" ht="19.5" customHeight="1">
      <c r="A1575" s="25"/>
      <c r="B1575" s="24"/>
      <c r="C1575" s="25"/>
      <c r="D1575" s="25"/>
      <c r="E1575" s="25"/>
      <c r="F1575" s="25"/>
      <c r="G1575" s="26"/>
      <c r="H1575" s="2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  <c r="AC1575" s="15"/>
      <c r="AD1575" s="15"/>
      <c r="AE1575" s="15"/>
      <c r="AF1575" s="15"/>
      <c r="AG1575" s="15"/>
      <c r="AH1575" s="15"/>
    </row>
    <row r="1576" spans="1:34" ht="19.5" customHeight="1">
      <c r="A1576" s="25"/>
      <c r="B1576" s="24"/>
      <c r="C1576" s="25"/>
      <c r="D1576" s="25"/>
      <c r="E1576" s="25"/>
      <c r="F1576" s="25"/>
      <c r="G1576" s="26"/>
      <c r="H1576" s="2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</row>
    <row r="1577" spans="1:34" ht="19.5" customHeight="1">
      <c r="A1577" s="25"/>
      <c r="B1577" s="24"/>
      <c r="C1577" s="25"/>
      <c r="D1577" s="25"/>
      <c r="E1577" s="25"/>
      <c r="F1577" s="25"/>
      <c r="G1577" s="26"/>
      <c r="H1577" s="2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  <c r="AC1577" s="15"/>
      <c r="AD1577" s="15"/>
      <c r="AE1577" s="15"/>
      <c r="AF1577" s="15"/>
      <c r="AG1577" s="15"/>
      <c r="AH1577" s="15"/>
    </row>
    <row r="1578" spans="1:34" ht="19.5" customHeight="1">
      <c r="A1578" s="25"/>
      <c r="B1578" s="24"/>
      <c r="C1578" s="25"/>
      <c r="D1578" s="25"/>
      <c r="E1578" s="25"/>
      <c r="F1578" s="25"/>
      <c r="G1578" s="26"/>
      <c r="H1578" s="2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</row>
    <row r="1579" spans="1:34" ht="19.5" customHeight="1">
      <c r="A1579" s="25"/>
      <c r="B1579" s="24"/>
      <c r="C1579" s="25"/>
      <c r="D1579" s="25"/>
      <c r="E1579" s="25"/>
      <c r="F1579" s="25"/>
      <c r="G1579" s="26"/>
      <c r="H1579" s="2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  <c r="AC1579" s="15"/>
      <c r="AD1579" s="15"/>
      <c r="AE1579" s="15"/>
      <c r="AF1579" s="15"/>
      <c r="AG1579" s="15"/>
      <c r="AH1579" s="15"/>
    </row>
    <row r="1580" spans="1:34" ht="19.5" customHeight="1">
      <c r="A1580" s="25"/>
      <c r="B1580" s="24"/>
      <c r="C1580" s="25"/>
      <c r="D1580" s="25"/>
      <c r="E1580" s="25"/>
      <c r="F1580" s="25"/>
      <c r="G1580" s="26"/>
      <c r="H1580" s="2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</row>
    <row r="1581" spans="1:34" ht="19.5" customHeight="1">
      <c r="A1581" s="25"/>
      <c r="B1581" s="24"/>
      <c r="C1581" s="25"/>
      <c r="D1581" s="25"/>
      <c r="E1581" s="25"/>
      <c r="F1581" s="25"/>
      <c r="G1581" s="26"/>
      <c r="H1581" s="2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  <c r="AC1581" s="15"/>
      <c r="AD1581" s="15"/>
      <c r="AE1581" s="15"/>
      <c r="AF1581" s="15"/>
      <c r="AG1581" s="15"/>
      <c r="AH1581" s="15"/>
    </row>
    <row r="1582" spans="1:34" ht="19.5" customHeight="1">
      <c r="A1582" s="25"/>
      <c r="B1582" s="24"/>
      <c r="C1582" s="25"/>
      <c r="D1582" s="25"/>
      <c r="E1582" s="25"/>
      <c r="F1582" s="25"/>
      <c r="G1582" s="26"/>
      <c r="H1582" s="2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</row>
    <row r="1583" spans="1:34" ht="19.5" customHeight="1">
      <c r="A1583" s="25"/>
      <c r="B1583" s="24"/>
      <c r="C1583" s="25"/>
      <c r="D1583" s="25"/>
      <c r="E1583" s="25"/>
      <c r="F1583" s="25"/>
      <c r="G1583" s="26"/>
      <c r="H1583" s="2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  <c r="AC1583" s="15"/>
      <c r="AD1583" s="15"/>
      <c r="AE1583" s="15"/>
      <c r="AF1583" s="15"/>
      <c r="AG1583" s="15"/>
      <c r="AH1583" s="15"/>
    </row>
    <row r="1584" spans="1:34" ht="19.5" customHeight="1">
      <c r="A1584" s="25"/>
      <c r="B1584" s="24"/>
      <c r="C1584" s="25"/>
      <c r="D1584" s="25"/>
      <c r="E1584" s="25"/>
      <c r="F1584" s="25"/>
      <c r="G1584" s="26"/>
      <c r="H1584" s="2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</row>
    <row r="1585" spans="1:34" ht="19.5" customHeight="1">
      <c r="A1585" s="25"/>
      <c r="B1585" s="24"/>
      <c r="C1585" s="25"/>
      <c r="D1585" s="25"/>
      <c r="E1585" s="25"/>
      <c r="F1585" s="25"/>
      <c r="G1585" s="26"/>
      <c r="H1585" s="2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  <c r="AC1585" s="15"/>
      <c r="AD1585" s="15"/>
      <c r="AE1585" s="15"/>
      <c r="AF1585" s="15"/>
      <c r="AG1585" s="15"/>
      <c r="AH1585" s="15"/>
    </row>
    <row r="1586" spans="1:34" ht="19.5" customHeight="1">
      <c r="A1586" s="25"/>
      <c r="B1586" s="24"/>
      <c r="C1586" s="25"/>
      <c r="D1586" s="25"/>
      <c r="E1586" s="25"/>
      <c r="F1586" s="25"/>
      <c r="G1586" s="26"/>
      <c r="H1586" s="2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</row>
    <row r="1587" spans="1:34" ht="19.5" customHeight="1">
      <c r="A1587" s="25"/>
      <c r="B1587" s="24"/>
      <c r="C1587" s="25"/>
      <c r="D1587" s="25"/>
      <c r="E1587" s="25"/>
      <c r="F1587" s="25"/>
      <c r="G1587" s="26"/>
      <c r="H1587" s="2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  <c r="AC1587" s="15"/>
      <c r="AD1587" s="15"/>
      <c r="AE1587" s="15"/>
      <c r="AF1587" s="15"/>
      <c r="AG1587" s="15"/>
      <c r="AH1587" s="15"/>
    </row>
    <row r="1588" spans="1:34" ht="19.5" customHeight="1">
      <c r="A1588" s="25"/>
      <c r="B1588" s="24"/>
      <c r="C1588" s="25"/>
      <c r="D1588" s="25"/>
      <c r="E1588" s="25"/>
      <c r="F1588" s="25"/>
      <c r="G1588" s="26"/>
      <c r="H1588" s="2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</row>
    <row r="1589" spans="1:34" ht="19.5" customHeight="1">
      <c r="A1589" s="25"/>
      <c r="B1589" s="24"/>
      <c r="C1589" s="25"/>
      <c r="D1589" s="25"/>
      <c r="E1589" s="25"/>
      <c r="F1589" s="25"/>
      <c r="G1589" s="26"/>
      <c r="H1589" s="2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  <c r="AC1589" s="15"/>
      <c r="AD1589" s="15"/>
      <c r="AE1589" s="15"/>
      <c r="AF1589" s="15"/>
      <c r="AG1589" s="15"/>
      <c r="AH1589" s="15"/>
    </row>
    <row r="1590" spans="1:34" ht="19.5" customHeight="1">
      <c r="A1590" s="25"/>
      <c r="B1590" s="24"/>
      <c r="C1590" s="25"/>
      <c r="D1590" s="25"/>
      <c r="E1590" s="25"/>
      <c r="F1590" s="25"/>
      <c r="G1590" s="26"/>
      <c r="H1590" s="2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  <c r="AC1590" s="15"/>
      <c r="AD1590" s="15"/>
      <c r="AE1590" s="15"/>
      <c r="AF1590" s="15"/>
      <c r="AG1590" s="15"/>
      <c r="AH1590" s="15"/>
    </row>
    <row r="1591" spans="1:34" ht="19.5" customHeight="1">
      <c r="A1591" s="25"/>
      <c r="B1591" s="24"/>
      <c r="C1591" s="25"/>
      <c r="D1591" s="25"/>
      <c r="E1591" s="25"/>
      <c r="F1591" s="25"/>
      <c r="G1591" s="26"/>
      <c r="H1591" s="2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  <c r="AC1591" s="15"/>
      <c r="AD1591" s="15"/>
      <c r="AE1591" s="15"/>
      <c r="AF1591" s="15"/>
      <c r="AG1591" s="15"/>
      <c r="AH1591" s="15"/>
    </row>
    <row r="1592" spans="1:34" ht="19.5" customHeight="1">
      <c r="A1592" s="25"/>
      <c r="B1592" s="24"/>
      <c r="C1592" s="25"/>
      <c r="D1592" s="25"/>
      <c r="E1592" s="25"/>
      <c r="F1592" s="25"/>
      <c r="G1592" s="26"/>
      <c r="H1592" s="2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  <c r="AC1592" s="15"/>
      <c r="AD1592" s="15"/>
      <c r="AE1592" s="15"/>
      <c r="AF1592" s="15"/>
      <c r="AG1592" s="15"/>
      <c r="AH1592" s="15"/>
    </row>
    <row r="1593" spans="1:34" ht="19.5" customHeight="1">
      <c r="A1593" s="25"/>
      <c r="B1593" s="24"/>
      <c r="C1593" s="25"/>
      <c r="D1593" s="25"/>
      <c r="E1593" s="25"/>
      <c r="F1593" s="25"/>
      <c r="G1593" s="26"/>
      <c r="H1593" s="2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  <c r="AC1593" s="15"/>
      <c r="AD1593" s="15"/>
      <c r="AE1593" s="15"/>
      <c r="AF1593" s="15"/>
      <c r="AG1593" s="15"/>
      <c r="AH1593" s="15"/>
    </row>
    <row r="1594" spans="1:34" ht="19.5" customHeight="1">
      <c r="A1594" s="25"/>
      <c r="B1594" s="24"/>
      <c r="C1594" s="25"/>
      <c r="D1594" s="25"/>
      <c r="E1594" s="25"/>
      <c r="F1594" s="25"/>
      <c r="G1594" s="26"/>
      <c r="H1594" s="2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  <c r="AC1594" s="15"/>
      <c r="AD1594" s="15"/>
      <c r="AE1594" s="15"/>
      <c r="AF1594" s="15"/>
      <c r="AG1594" s="15"/>
      <c r="AH1594" s="15"/>
    </row>
    <row r="1595" spans="1:34" ht="19.5" customHeight="1">
      <c r="A1595" s="25"/>
      <c r="B1595" s="24"/>
      <c r="C1595" s="25"/>
      <c r="D1595" s="25"/>
      <c r="E1595" s="25"/>
      <c r="F1595" s="25"/>
      <c r="G1595" s="26"/>
      <c r="H1595" s="2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  <c r="AC1595" s="15"/>
      <c r="AD1595" s="15"/>
      <c r="AE1595" s="15"/>
      <c r="AF1595" s="15"/>
      <c r="AG1595" s="15"/>
      <c r="AH1595" s="15"/>
    </row>
    <row r="1596" spans="1:34" ht="19.5" customHeight="1">
      <c r="A1596" s="25"/>
      <c r="B1596" s="24"/>
      <c r="C1596" s="25"/>
      <c r="D1596" s="25"/>
      <c r="E1596" s="25"/>
      <c r="F1596" s="25"/>
      <c r="G1596" s="26"/>
      <c r="H1596" s="2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</row>
    <row r="1597" spans="1:34" ht="19.5" customHeight="1">
      <c r="A1597" s="25"/>
      <c r="B1597" s="24"/>
      <c r="C1597" s="25"/>
      <c r="D1597" s="25"/>
      <c r="E1597" s="25"/>
      <c r="F1597" s="25"/>
      <c r="G1597" s="26"/>
      <c r="H1597" s="2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  <c r="AC1597" s="15"/>
      <c r="AD1597" s="15"/>
      <c r="AE1597" s="15"/>
      <c r="AF1597" s="15"/>
      <c r="AG1597" s="15"/>
      <c r="AH1597" s="15"/>
    </row>
    <row r="1598" spans="1:34" ht="19.5" customHeight="1">
      <c r="A1598" s="25"/>
      <c r="B1598" s="87"/>
      <c r="C1598" s="25"/>
      <c r="D1598" s="25"/>
      <c r="E1598" s="25"/>
      <c r="F1598" s="25"/>
      <c r="G1598" s="26"/>
      <c r="H1598" s="2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</row>
    <row r="1599" spans="1:34" ht="19.5" customHeight="1">
      <c r="A1599" s="25"/>
      <c r="B1599" s="87"/>
      <c r="C1599" s="25"/>
      <c r="D1599" s="25"/>
      <c r="E1599" s="25"/>
      <c r="F1599" s="25"/>
      <c r="G1599" s="26"/>
      <c r="H1599" s="2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  <c r="AC1599" s="15"/>
      <c r="AD1599" s="15"/>
      <c r="AE1599" s="15"/>
      <c r="AF1599" s="15"/>
      <c r="AG1599" s="15"/>
      <c r="AH1599" s="15"/>
    </row>
    <row r="1600" spans="1:34" ht="19.5" customHeight="1">
      <c r="A1600" s="25"/>
      <c r="B1600" s="87"/>
      <c r="C1600" s="25"/>
      <c r="D1600" s="25"/>
      <c r="E1600" s="25"/>
      <c r="F1600" s="25"/>
      <c r="G1600" s="26"/>
      <c r="H1600" s="2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</row>
    <row r="1601" spans="1:34" ht="19.5" customHeight="1">
      <c r="A1601" s="25"/>
      <c r="B1601" s="87"/>
      <c r="C1601" s="25"/>
      <c r="D1601" s="25"/>
      <c r="E1601" s="25"/>
      <c r="F1601" s="25"/>
      <c r="G1601" s="26"/>
      <c r="H1601" s="2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  <c r="AC1601" s="15"/>
      <c r="AD1601" s="15"/>
      <c r="AE1601" s="15"/>
      <c r="AF1601" s="15"/>
      <c r="AG1601" s="15"/>
      <c r="AH1601" s="15"/>
    </row>
    <row r="1602" spans="1:34" ht="19.5" customHeight="1">
      <c r="A1602" s="25"/>
      <c r="B1602" s="87"/>
      <c r="C1602" s="25"/>
      <c r="D1602" s="25"/>
      <c r="E1602" s="25"/>
      <c r="F1602" s="25"/>
      <c r="G1602" s="26"/>
      <c r="H1602" s="2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</row>
    <row r="1603" spans="1:34" ht="19.5" customHeight="1">
      <c r="A1603" s="25"/>
      <c r="B1603" s="87"/>
      <c r="C1603" s="25"/>
      <c r="D1603" s="25"/>
      <c r="E1603" s="25"/>
      <c r="F1603" s="25"/>
      <c r="G1603" s="91"/>
      <c r="H1603" s="2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  <c r="AC1603" s="15"/>
      <c r="AD1603" s="15"/>
      <c r="AE1603" s="15"/>
      <c r="AF1603" s="15"/>
      <c r="AG1603" s="15"/>
      <c r="AH1603" s="15"/>
    </row>
    <row r="1604" spans="1:34" ht="19.5" customHeight="1">
      <c r="A1604" s="25"/>
      <c r="B1604" s="87"/>
      <c r="C1604" s="25"/>
      <c r="D1604" s="25"/>
      <c r="E1604" s="25"/>
      <c r="F1604" s="25"/>
      <c r="G1604" s="25"/>
      <c r="H1604" s="2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</row>
    <row r="1605" spans="1:34" ht="19.5" customHeight="1">
      <c r="A1605" s="25"/>
      <c r="B1605" s="24"/>
      <c r="C1605" s="25"/>
      <c r="D1605" s="25"/>
      <c r="E1605" s="25"/>
      <c r="F1605" s="25"/>
      <c r="G1605" s="91"/>
      <c r="H1605" s="2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  <c r="AC1605" s="15"/>
      <c r="AD1605" s="15"/>
      <c r="AE1605" s="15"/>
      <c r="AF1605" s="15"/>
      <c r="AG1605" s="15"/>
      <c r="AH1605" s="15"/>
    </row>
    <row r="1606" spans="1:34" ht="19.5" customHeight="1">
      <c r="A1606" s="25"/>
      <c r="B1606" s="24"/>
      <c r="C1606" s="25"/>
      <c r="D1606" s="25"/>
      <c r="E1606" s="25"/>
      <c r="F1606" s="25"/>
      <c r="G1606" s="26"/>
      <c r="H1606" s="2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</row>
    <row r="1607" spans="1:34" ht="19.5" customHeight="1">
      <c r="A1607" s="25"/>
      <c r="B1607" s="24"/>
      <c r="C1607" s="25"/>
      <c r="D1607" s="25"/>
      <c r="E1607" s="25"/>
      <c r="F1607" s="25"/>
      <c r="G1607" s="26"/>
      <c r="H1607" s="2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  <c r="AC1607" s="15"/>
      <c r="AD1607" s="15"/>
      <c r="AE1607" s="15"/>
      <c r="AF1607" s="15"/>
      <c r="AG1607" s="15"/>
      <c r="AH1607" s="15"/>
    </row>
    <row r="1608" spans="1:34" ht="19.5" customHeight="1">
      <c r="A1608" s="25"/>
      <c r="B1608" s="87"/>
      <c r="C1608" s="25"/>
      <c r="D1608" s="25"/>
      <c r="E1608" s="25"/>
      <c r="F1608" s="25"/>
      <c r="G1608" s="26"/>
      <c r="H1608" s="2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</row>
    <row r="1609" spans="1:34" ht="19.5" customHeight="1">
      <c r="A1609" s="25"/>
      <c r="B1609" s="87"/>
      <c r="C1609" s="25"/>
      <c r="D1609" s="25"/>
      <c r="E1609" s="25"/>
      <c r="F1609" s="25"/>
      <c r="G1609" s="26"/>
      <c r="H1609" s="2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  <c r="AC1609" s="15"/>
      <c r="AD1609" s="15"/>
      <c r="AE1609" s="15"/>
      <c r="AF1609" s="15"/>
      <c r="AG1609" s="15"/>
      <c r="AH1609" s="15"/>
    </row>
    <row r="1610" spans="1:34" ht="19.5" customHeight="1">
      <c r="A1610" s="25"/>
      <c r="B1610" s="87"/>
      <c r="C1610" s="25"/>
      <c r="D1610" s="25"/>
      <c r="E1610" s="25"/>
      <c r="F1610" s="25"/>
      <c r="G1610" s="26"/>
      <c r="H1610" s="2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</row>
    <row r="1611" spans="1:34" ht="19.5" customHeight="1">
      <c r="A1611" s="25"/>
      <c r="B1611" s="87"/>
      <c r="C1611" s="25"/>
      <c r="D1611" s="25"/>
      <c r="E1611" s="25"/>
      <c r="F1611" s="25"/>
      <c r="G1611" s="26"/>
      <c r="H1611" s="2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  <c r="AC1611" s="15"/>
      <c r="AD1611" s="15"/>
      <c r="AE1611" s="15"/>
      <c r="AF1611" s="15"/>
      <c r="AG1611" s="15"/>
      <c r="AH1611" s="15"/>
    </row>
    <row r="1612" spans="1:34" ht="19.5" customHeight="1">
      <c r="A1612" s="25"/>
      <c r="B1612" s="87"/>
      <c r="C1612" s="25"/>
      <c r="D1612" s="25"/>
      <c r="E1612" s="25"/>
      <c r="F1612" s="25"/>
      <c r="G1612" s="26"/>
      <c r="H1612" s="2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</row>
    <row r="1613" spans="1:34" ht="19.5" customHeight="1">
      <c r="A1613" s="25"/>
      <c r="B1613" s="87"/>
      <c r="C1613" s="25"/>
      <c r="D1613" s="25"/>
      <c r="E1613" s="25"/>
      <c r="F1613" s="25"/>
      <c r="G1613" s="26"/>
      <c r="H1613" s="2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  <c r="AC1613" s="15"/>
      <c r="AD1613" s="15"/>
      <c r="AE1613" s="15"/>
      <c r="AF1613" s="15"/>
      <c r="AG1613" s="15"/>
      <c r="AH1613" s="15"/>
    </row>
    <row r="1614" spans="1:34" ht="19.5" customHeight="1">
      <c r="A1614" s="25"/>
      <c r="B1614" s="87"/>
      <c r="C1614" s="25"/>
      <c r="D1614" s="25"/>
      <c r="E1614" s="25"/>
      <c r="F1614" s="25"/>
      <c r="G1614" s="26"/>
      <c r="H1614" s="2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</row>
    <row r="1615" spans="1:34" ht="19.5" customHeight="1">
      <c r="A1615" s="25"/>
      <c r="B1615" s="87"/>
      <c r="C1615" s="25"/>
      <c r="D1615" s="25"/>
      <c r="E1615" s="25"/>
      <c r="F1615" s="25"/>
      <c r="G1615" s="26"/>
      <c r="H1615" s="2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  <c r="AC1615" s="15"/>
      <c r="AD1615" s="15"/>
      <c r="AE1615" s="15"/>
      <c r="AF1615" s="15"/>
      <c r="AG1615" s="15"/>
      <c r="AH1615" s="15"/>
    </row>
    <row r="1616" spans="1:34" ht="19.5" customHeight="1">
      <c r="A1616" s="25"/>
      <c r="B1616" s="87"/>
      <c r="C1616" s="25"/>
      <c r="D1616" s="25"/>
      <c r="E1616" s="25"/>
      <c r="F1616" s="25"/>
      <c r="G1616" s="26"/>
      <c r="H1616" s="2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</row>
    <row r="1617" spans="1:34" ht="19.5" customHeight="1">
      <c r="A1617" s="25"/>
      <c r="B1617" s="87"/>
      <c r="C1617" s="25"/>
      <c r="D1617" s="25"/>
      <c r="E1617" s="25"/>
      <c r="F1617" s="25"/>
      <c r="G1617" s="26"/>
      <c r="H1617" s="2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  <c r="AC1617" s="15"/>
      <c r="AD1617" s="15"/>
      <c r="AE1617" s="15"/>
      <c r="AF1617" s="15"/>
      <c r="AG1617" s="15"/>
      <c r="AH1617" s="15"/>
    </row>
    <row r="1618" spans="1:34" ht="19.5" customHeight="1">
      <c r="A1618" s="25"/>
      <c r="B1618" s="87"/>
      <c r="C1618" s="25"/>
      <c r="D1618" s="25"/>
      <c r="E1618" s="25"/>
      <c r="F1618" s="25"/>
      <c r="G1618" s="26"/>
      <c r="H1618" s="2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</row>
    <row r="1619" spans="1:34" ht="19.5" customHeight="1">
      <c r="A1619" s="25"/>
      <c r="B1619" s="87"/>
      <c r="C1619" s="25"/>
      <c r="D1619" s="25"/>
      <c r="E1619" s="25"/>
      <c r="F1619" s="25"/>
      <c r="G1619" s="26"/>
      <c r="H1619" s="2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  <c r="AC1619" s="15"/>
      <c r="AD1619" s="15"/>
      <c r="AE1619" s="15"/>
      <c r="AF1619" s="15"/>
      <c r="AG1619" s="15"/>
      <c r="AH1619" s="15"/>
    </row>
    <row r="1620" spans="1:34" ht="19.5" customHeight="1">
      <c r="A1620" s="25"/>
      <c r="B1620" s="87"/>
      <c r="C1620" s="25"/>
      <c r="D1620" s="25"/>
      <c r="E1620" s="25"/>
      <c r="F1620" s="25"/>
      <c r="G1620" s="26"/>
      <c r="H1620" s="2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</row>
    <row r="1621" spans="1:34" ht="19.5" customHeight="1">
      <c r="A1621" s="25"/>
      <c r="B1621" s="87"/>
      <c r="C1621" s="25"/>
      <c r="D1621" s="25"/>
      <c r="E1621" s="25"/>
      <c r="F1621" s="25"/>
      <c r="G1621" s="26"/>
      <c r="H1621" s="2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  <c r="AC1621" s="15"/>
      <c r="AD1621" s="15"/>
      <c r="AE1621" s="15"/>
      <c r="AF1621" s="15"/>
      <c r="AG1621" s="15"/>
      <c r="AH1621" s="15"/>
    </row>
    <row r="1622" spans="1:34" ht="19.5" customHeight="1">
      <c r="A1622" s="25"/>
      <c r="B1622" s="87"/>
      <c r="C1622" s="25"/>
      <c r="D1622" s="25"/>
      <c r="E1622" s="25"/>
      <c r="F1622" s="25"/>
      <c r="G1622" s="26"/>
      <c r="H1622" s="2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</row>
    <row r="1623" spans="1:34" ht="19.5" customHeight="1">
      <c r="A1623" s="25"/>
      <c r="B1623" s="87"/>
      <c r="C1623" s="25"/>
      <c r="D1623" s="25"/>
      <c r="E1623" s="25"/>
      <c r="F1623" s="25"/>
      <c r="G1623" s="26"/>
      <c r="H1623" s="2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  <c r="AC1623" s="15"/>
      <c r="AD1623" s="15"/>
      <c r="AE1623" s="15"/>
      <c r="AF1623" s="15"/>
      <c r="AG1623" s="15"/>
      <c r="AH1623" s="15"/>
    </row>
    <row r="1624" spans="1:34" ht="19.5" customHeight="1">
      <c r="A1624" s="25"/>
      <c r="B1624" s="87"/>
      <c r="C1624" s="25"/>
      <c r="D1624" s="25"/>
      <c r="E1624" s="25"/>
      <c r="F1624" s="25"/>
      <c r="G1624" s="26"/>
      <c r="H1624" s="2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</row>
    <row r="1625" spans="1:34" ht="19.5" customHeight="1">
      <c r="A1625" s="25"/>
      <c r="B1625" s="87"/>
      <c r="C1625" s="25"/>
      <c r="D1625" s="25"/>
      <c r="E1625" s="25"/>
      <c r="F1625" s="25"/>
      <c r="G1625" s="26"/>
      <c r="H1625" s="2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  <c r="AC1625" s="15"/>
      <c r="AD1625" s="15"/>
      <c r="AE1625" s="15"/>
      <c r="AF1625" s="15"/>
      <c r="AG1625" s="15"/>
      <c r="AH1625" s="15"/>
    </row>
    <row r="1626" spans="1:34" ht="19.5" customHeight="1">
      <c r="A1626" s="25"/>
      <c r="B1626" s="87"/>
      <c r="C1626" s="25"/>
      <c r="D1626" s="25"/>
      <c r="E1626" s="25"/>
      <c r="F1626" s="25"/>
      <c r="G1626" s="26"/>
      <c r="H1626" s="2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</row>
    <row r="1627" spans="1:34" ht="19.5" customHeight="1">
      <c r="A1627" s="25"/>
      <c r="B1627" s="87"/>
      <c r="C1627" s="25"/>
      <c r="D1627" s="25"/>
      <c r="E1627" s="25"/>
      <c r="F1627" s="25"/>
      <c r="G1627" s="26"/>
      <c r="H1627" s="2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  <c r="AC1627" s="15"/>
      <c r="AD1627" s="15"/>
      <c r="AE1627" s="15"/>
      <c r="AF1627" s="15"/>
      <c r="AG1627" s="15"/>
      <c r="AH1627" s="15"/>
    </row>
    <row r="1628" spans="1:34" ht="19.5" customHeight="1">
      <c r="A1628" s="25"/>
      <c r="B1628" s="87"/>
      <c r="C1628" s="25"/>
      <c r="D1628" s="25"/>
      <c r="E1628" s="25"/>
      <c r="F1628" s="25"/>
      <c r="G1628" s="26"/>
      <c r="H1628" s="2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</row>
    <row r="1629" spans="1:34" ht="19.5" customHeight="1">
      <c r="A1629" s="25"/>
      <c r="B1629" s="87"/>
      <c r="C1629" s="25"/>
      <c r="D1629" s="25"/>
      <c r="E1629" s="25"/>
      <c r="F1629" s="25"/>
      <c r="G1629" s="26"/>
      <c r="H1629" s="2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  <c r="AC1629" s="15"/>
      <c r="AD1629" s="15"/>
      <c r="AE1629" s="15"/>
      <c r="AF1629" s="15"/>
      <c r="AG1629" s="15"/>
      <c r="AH1629" s="15"/>
    </row>
    <row r="1630" spans="1:34" ht="19.5" customHeight="1">
      <c r="A1630" s="25"/>
      <c r="B1630" s="87"/>
      <c r="C1630" s="25"/>
      <c r="D1630" s="25"/>
      <c r="E1630" s="25"/>
      <c r="F1630" s="25"/>
      <c r="G1630" s="26"/>
      <c r="H1630" s="2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</row>
    <row r="1631" spans="1:34" ht="19.5" customHeight="1">
      <c r="A1631" s="25"/>
      <c r="B1631" s="87"/>
      <c r="C1631" s="25"/>
      <c r="D1631" s="25"/>
      <c r="E1631" s="25"/>
      <c r="F1631" s="25"/>
      <c r="G1631" s="26"/>
      <c r="H1631" s="2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  <c r="AC1631" s="15"/>
      <c r="AD1631" s="15"/>
      <c r="AE1631" s="15"/>
      <c r="AF1631" s="15"/>
      <c r="AG1631" s="15"/>
      <c r="AH1631" s="15"/>
    </row>
    <row r="1632" spans="1:34" ht="19.5" customHeight="1">
      <c r="A1632" s="25"/>
      <c r="B1632" s="87"/>
      <c r="C1632" s="25"/>
      <c r="D1632" s="25"/>
      <c r="E1632" s="25"/>
      <c r="F1632" s="25"/>
      <c r="G1632" s="26"/>
      <c r="H1632" s="2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</row>
    <row r="1633" spans="1:34" ht="19.5" customHeight="1">
      <c r="A1633" s="25"/>
      <c r="B1633" s="87"/>
      <c r="C1633" s="25"/>
      <c r="D1633" s="25"/>
      <c r="E1633" s="25"/>
      <c r="F1633" s="25"/>
      <c r="G1633" s="91"/>
      <c r="H1633" s="2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  <c r="AC1633" s="15"/>
      <c r="AD1633" s="15"/>
      <c r="AE1633" s="15"/>
      <c r="AF1633" s="15"/>
      <c r="AG1633" s="15"/>
      <c r="AH1633" s="15"/>
    </row>
    <row r="1634" spans="1:34" ht="19.5" customHeight="1">
      <c r="A1634" s="25"/>
      <c r="B1634" s="87"/>
      <c r="C1634" s="25"/>
      <c r="D1634" s="25"/>
      <c r="E1634" s="25"/>
      <c r="F1634" s="25"/>
      <c r="G1634" s="26"/>
      <c r="H1634" s="2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</row>
    <row r="1635" spans="1:34" ht="19.5" customHeight="1">
      <c r="A1635" s="25"/>
      <c r="B1635" s="87"/>
      <c r="C1635" s="25"/>
      <c r="D1635" s="25"/>
      <c r="E1635" s="25"/>
      <c r="F1635" s="25"/>
      <c r="G1635" s="26"/>
      <c r="H1635" s="2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  <c r="AC1635" s="15"/>
      <c r="AD1635" s="15"/>
      <c r="AE1635" s="15"/>
      <c r="AF1635" s="15"/>
      <c r="AG1635" s="15"/>
      <c r="AH1635" s="15"/>
    </row>
    <row r="1636" spans="1:34" ht="19.5" customHeight="1">
      <c r="A1636" s="25"/>
      <c r="B1636" s="87"/>
      <c r="C1636" s="25"/>
      <c r="D1636" s="25"/>
      <c r="E1636" s="25"/>
      <c r="F1636" s="25"/>
      <c r="G1636" s="26"/>
      <c r="H1636" s="2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</row>
    <row r="1637" spans="1:34" ht="19.5" customHeight="1">
      <c r="A1637" s="25"/>
      <c r="B1637" s="87"/>
      <c r="C1637" s="25"/>
      <c r="D1637" s="25"/>
      <c r="E1637" s="25"/>
      <c r="F1637" s="25"/>
      <c r="G1637" s="26"/>
      <c r="H1637" s="2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  <c r="AC1637" s="15"/>
      <c r="AD1637" s="15"/>
      <c r="AE1637" s="15"/>
      <c r="AF1637" s="15"/>
      <c r="AG1637" s="15"/>
      <c r="AH1637" s="15"/>
    </row>
    <row r="1638" spans="1:34" ht="19.5" customHeight="1">
      <c r="A1638" s="25"/>
      <c r="B1638" s="87"/>
      <c r="C1638" s="25"/>
      <c r="D1638" s="25"/>
      <c r="E1638" s="25"/>
      <c r="F1638" s="25"/>
      <c r="G1638" s="26"/>
      <c r="H1638" s="2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</row>
    <row r="1639" spans="1:34" ht="19.5" customHeight="1">
      <c r="A1639" s="25"/>
      <c r="B1639" s="87"/>
      <c r="C1639" s="25"/>
      <c r="D1639" s="25"/>
      <c r="E1639" s="25"/>
      <c r="F1639" s="25"/>
      <c r="G1639" s="26"/>
      <c r="H1639" s="2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  <c r="AC1639" s="15"/>
      <c r="AD1639" s="15"/>
      <c r="AE1639" s="15"/>
      <c r="AF1639" s="15"/>
      <c r="AG1639" s="15"/>
      <c r="AH1639" s="15"/>
    </row>
    <row r="1640" spans="1:34" ht="19.5" customHeight="1">
      <c r="A1640" s="25"/>
      <c r="B1640" s="87"/>
      <c r="C1640" s="25"/>
      <c r="D1640" s="25"/>
      <c r="E1640" s="25"/>
      <c r="F1640" s="25"/>
      <c r="G1640" s="26"/>
      <c r="H1640" s="2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</row>
    <row r="1641" spans="1:34" ht="19.5" customHeight="1">
      <c r="A1641" s="25"/>
      <c r="B1641" s="87"/>
      <c r="C1641" s="25"/>
      <c r="D1641" s="25"/>
      <c r="E1641" s="25"/>
      <c r="F1641" s="25"/>
      <c r="G1641" s="26"/>
      <c r="H1641" s="2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  <c r="AC1641" s="15"/>
      <c r="AD1641" s="15"/>
      <c r="AE1641" s="15"/>
      <c r="AF1641" s="15"/>
      <c r="AG1641" s="15"/>
      <c r="AH1641" s="15"/>
    </row>
    <row r="1642" spans="1:34" ht="19.5" customHeight="1">
      <c r="A1642" s="25"/>
      <c r="B1642" s="87"/>
      <c r="C1642" s="25"/>
      <c r="D1642" s="25"/>
      <c r="E1642" s="25"/>
      <c r="F1642" s="25"/>
      <c r="G1642" s="26"/>
      <c r="H1642" s="2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</row>
    <row r="1643" spans="1:34" ht="19.5" customHeight="1">
      <c r="A1643" s="25"/>
      <c r="B1643" s="87"/>
      <c r="C1643" s="25"/>
      <c r="D1643" s="25"/>
      <c r="E1643" s="25"/>
      <c r="F1643" s="25"/>
      <c r="G1643" s="26"/>
      <c r="H1643" s="2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  <c r="AC1643" s="15"/>
      <c r="AD1643" s="15"/>
      <c r="AE1643" s="15"/>
      <c r="AF1643" s="15"/>
      <c r="AG1643" s="15"/>
      <c r="AH1643" s="15"/>
    </row>
    <row r="1644" spans="1:34" ht="19.5" customHeight="1">
      <c r="A1644" s="25"/>
      <c r="B1644" s="87"/>
      <c r="C1644" s="25"/>
      <c r="D1644" s="25"/>
      <c r="E1644" s="25"/>
      <c r="F1644" s="25"/>
      <c r="G1644" s="26"/>
      <c r="H1644" s="2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</row>
    <row r="1645" spans="1:34" ht="19.5" customHeight="1">
      <c r="A1645" s="25"/>
      <c r="B1645" s="87"/>
      <c r="C1645" s="25"/>
      <c r="D1645" s="25"/>
      <c r="E1645" s="25"/>
      <c r="F1645" s="25"/>
      <c r="G1645" s="26"/>
      <c r="H1645" s="2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  <c r="AC1645" s="15"/>
      <c r="AD1645" s="15"/>
      <c r="AE1645" s="15"/>
      <c r="AF1645" s="15"/>
      <c r="AG1645" s="15"/>
      <c r="AH1645" s="15"/>
    </row>
    <row r="1646" spans="1:34" ht="19.5" customHeight="1">
      <c r="A1646" s="25"/>
      <c r="B1646" s="87"/>
      <c r="C1646" s="25"/>
      <c r="D1646" s="25"/>
      <c r="E1646" s="25"/>
      <c r="F1646" s="25"/>
      <c r="G1646" s="26"/>
      <c r="H1646" s="2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</row>
    <row r="1647" spans="1:34" ht="19.5" customHeight="1">
      <c r="A1647" s="25"/>
      <c r="B1647" s="87"/>
      <c r="C1647" s="25"/>
      <c r="D1647" s="25"/>
      <c r="E1647" s="25"/>
      <c r="F1647" s="25"/>
      <c r="G1647" s="26"/>
      <c r="H1647" s="2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  <c r="AC1647" s="15"/>
      <c r="AD1647" s="15"/>
      <c r="AE1647" s="15"/>
      <c r="AF1647" s="15"/>
      <c r="AG1647" s="15"/>
      <c r="AH1647" s="15"/>
    </row>
    <row r="1648" spans="1:34" ht="19.5" customHeight="1">
      <c r="A1648" s="25"/>
      <c r="B1648" s="87"/>
      <c r="C1648" s="25"/>
      <c r="D1648" s="25"/>
      <c r="E1648" s="25"/>
      <c r="F1648" s="25"/>
      <c r="G1648" s="26"/>
      <c r="H1648" s="2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</row>
    <row r="1649" spans="1:34" ht="19.5" customHeight="1">
      <c r="A1649" s="25"/>
      <c r="B1649" s="87"/>
      <c r="C1649" s="25"/>
      <c r="D1649" s="25"/>
      <c r="E1649" s="25"/>
      <c r="F1649" s="25"/>
      <c r="G1649" s="26"/>
      <c r="H1649" s="2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  <c r="AC1649" s="15"/>
      <c r="AD1649" s="15"/>
      <c r="AE1649" s="15"/>
      <c r="AF1649" s="15"/>
      <c r="AG1649" s="15"/>
      <c r="AH1649" s="15"/>
    </row>
    <row r="1650" spans="1:34" ht="19.5" customHeight="1">
      <c r="A1650" s="25"/>
      <c r="B1650" s="87"/>
      <c r="C1650" s="25"/>
      <c r="D1650" s="25"/>
      <c r="E1650" s="25"/>
      <c r="F1650" s="25"/>
      <c r="G1650" s="26"/>
      <c r="H1650" s="2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</row>
    <row r="1651" spans="1:34" ht="19.5" customHeight="1">
      <c r="A1651" s="25"/>
      <c r="B1651" s="87"/>
      <c r="C1651" s="25"/>
      <c r="D1651" s="25"/>
      <c r="E1651" s="25"/>
      <c r="F1651" s="25"/>
      <c r="G1651" s="26"/>
      <c r="H1651" s="2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  <c r="AC1651" s="15"/>
      <c r="AD1651" s="15"/>
      <c r="AE1651" s="15"/>
      <c r="AF1651" s="15"/>
      <c r="AG1651" s="15"/>
      <c r="AH1651" s="15"/>
    </row>
    <row r="1652" spans="1:34" ht="19.5" customHeight="1">
      <c r="A1652" s="25"/>
      <c r="B1652" s="87"/>
      <c r="C1652" s="25"/>
      <c r="D1652" s="25"/>
      <c r="E1652" s="25"/>
      <c r="F1652" s="25"/>
      <c r="G1652" s="26"/>
      <c r="H1652" s="2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</row>
    <row r="1653" spans="1:34" ht="19.5" customHeight="1">
      <c r="A1653" s="25"/>
      <c r="B1653" s="87"/>
      <c r="C1653" s="25"/>
      <c r="D1653" s="25"/>
      <c r="E1653" s="25"/>
      <c r="F1653" s="25"/>
      <c r="G1653" s="26"/>
      <c r="H1653" s="2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  <c r="AC1653" s="15"/>
      <c r="AD1653" s="15"/>
      <c r="AE1653" s="15"/>
      <c r="AF1653" s="15"/>
      <c r="AG1653" s="15"/>
      <c r="AH1653" s="15"/>
    </row>
    <row r="1654" spans="1:34" ht="19.5" customHeight="1">
      <c r="A1654" s="25"/>
      <c r="B1654" s="87"/>
      <c r="C1654" s="25"/>
      <c r="D1654" s="25"/>
      <c r="E1654" s="25"/>
      <c r="F1654" s="25"/>
      <c r="G1654" s="25"/>
      <c r="H1654" s="2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</row>
    <row r="1655" spans="1:34" ht="19.5" customHeight="1">
      <c r="A1655" s="25"/>
      <c r="B1655" s="87"/>
      <c r="C1655" s="25"/>
      <c r="D1655" s="25"/>
      <c r="E1655" s="25"/>
      <c r="F1655" s="25"/>
      <c r="G1655" s="26"/>
      <c r="H1655" s="2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  <c r="AC1655" s="15"/>
      <c r="AD1655" s="15"/>
      <c r="AE1655" s="15"/>
      <c r="AF1655" s="15"/>
      <c r="AG1655" s="15"/>
      <c r="AH1655" s="15"/>
    </row>
    <row r="1656" spans="1:34" ht="19.5" customHeight="1">
      <c r="A1656" s="25"/>
      <c r="B1656" s="87"/>
      <c r="C1656" s="25"/>
      <c r="D1656" s="25"/>
      <c r="E1656" s="25"/>
      <c r="F1656" s="25"/>
      <c r="G1656" s="26"/>
      <c r="H1656" s="2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</row>
    <row r="1657" spans="1:34" ht="19.5" customHeight="1">
      <c r="A1657" s="25"/>
      <c r="B1657" s="87"/>
      <c r="C1657" s="25"/>
      <c r="D1657" s="25"/>
      <c r="E1657" s="25"/>
      <c r="F1657" s="25"/>
      <c r="G1657" s="26"/>
      <c r="H1657" s="2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  <c r="AC1657" s="15"/>
      <c r="AD1657" s="15"/>
      <c r="AE1657" s="15"/>
      <c r="AF1657" s="15"/>
      <c r="AG1657" s="15"/>
      <c r="AH1657" s="15"/>
    </row>
    <row r="1658" spans="1:34" ht="19.5" customHeight="1">
      <c r="A1658" s="25"/>
      <c r="B1658" s="87"/>
      <c r="C1658" s="25"/>
      <c r="D1658" s="25"/>
      <c r="E1658" s="25"/>
      <c r="F1658" s="25"/>
      <c r="G1658" s="26"/>
      <c r="H1658" s="2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</row>
    <row r="1659" spans="1:34" ht="19.5" customHeight="1">
      <c r="A1659" s="25"/>
      <c r="B1659" s="87"/>
      <c r="C1659" s="25"/>
      <c r="D1659" s="25"/>
      <c r="E1659" s="25"/>
      <c r="F1659" s="25"/>
      <c r="G1659" s="26"/>
      <c r="H1659" s="2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  <c r="AC1659" s="15"/>
      <c r="AD1659" s="15"/>
      <c r="AE1659" s="15"/>
      <c r="AF1659" s="15"/>
      <c r="AG1659" s="15"/>
      <c r="AH1659" s="15"/>
    </row>
    <row r="1660" spans="1:34" ht="19.5" customHeight="1">
      <c r="A1660" s="25"/>
      <c r="B1660" s="87"/>
      <c r="C1660" s="25"/>
      <c r="D1660" s="25"/>
      <c r="E1660" s="25"/>
      <c r="F1660" s="25"/>
      <c r="G1660" s="91"/>
      <c r="H1660" s="2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</row>
    <row r="1661" spans="1:34" ht="19.5" customHeight="1">
      <c r="A1661" s="25"/>
      <c r="B1661" s="87"/>
      <c r="C1661" s="25"/>
      <c r="D1661" s="25"/>
      <c r="E1661" s="25"/>
      <c r="F1661" s="25"/>
      <c r="G1661" s="26"/>
      <c r="H1661" s="2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  <c r="AC1661" s="15"/>
      <c r="AD1661" s="15"/>
      <c r="AE1661" s="15"/>
      <c r="AF1661" s="15"/>
      <c r="AG1661" s="15"/>
      <c r="AH1661" s="15"/>
    </row>
    <row r="1662" spans="1:34" ht="19.5" customHeight="1">
      <c r="A1662" s="25"/>
      <c r="B1662" s="87"/>
      <c r="C1662" s="25"/>
      <c r="D1662" s="25"/>
      <c r="E1662" s="25"/>
      <c r="F1662" s="25"/>
      <c r="G1662" s="91"/>
      <c r="H1662" s="2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</row>
    <row r="1663" spans="1:34" ht="19.5" customHeight="1">
      <c r="A1663" s="25"/>
      <c r="B1663" s="24"/>
      <c r="C1663" s="25"/>
      <c r="D1663" s="25"/>
      <c r="E1663" s="25"/>
      <c r="F1663" s="25"/>
      <c r="G1663" s="26"/>
      <c r="H1663" s="2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  <c r="AC1663" s="15"/>
      <c r="AD1663" s="15"/>
      <c r="AE1663" s="15"/>
      <c r="AF1663" s="15"/>
      <c r="AG1663" s="15"/>
      <c r="AH1663" s="15"/>
    </row>
    <row r="1664" spans="1:34" ht="19.5" customHeight="1">
      <c r="A1664" s="25"/>
      <c r="B1664" s="24"/>
      <c r="C1664" s="25"/>
      <c r="D1664" s="25"/>
      <c r="E1664" s="25"/>
      <c r="F1664" s="25"/>
      <c r="G1664" s="26"/>
      <c r="H1664" s="2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</row>
    <row r="1665" spans="1:34" ht="19.5" customHeight="1">
      <c r="A1665" s="25"/>
      <c r="B1665" s="24"/>
      <c r="C1665" s="25"/>
      <c r="D1665" s="25"/>
      <c r="E1665" s="25"/>
      <c r="F1665" s="25"/>
      <c r="G1665" s="26"/>
      <c r="H1665" s="2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  <c r="AC1665" s="15"/>
      <c r="AD1665" s="15"/>
      <c r="AE1665" s="15"/>
      <c r="AF1665" s="15"/>
      <c r="AG1665" s="15"/>
      <c r="AH1665" s="15"/>
    </row>
    <row r="1666" spans="1:34" ht="19.5" customHeight="1">
      <c r="A1666" s="25"/>
      <c r="B1666" s="24"/>
      <c r="C1666" s="25"/>
      <c r="D1666" s="25"/>
      <c r="E1666" s="25"/>
      <c r="F1666" s="25"/>
      <c r="G1666" s="26"/>
      <c r="H1666" s="2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</row>
    <row r="1667" spans="1:34" ht="19.5" customHeight="1">
      <c r="A1667" s="25"/>
      <c r="B1667" s="24"/>
      <c r="C1667" s="25"/>
      <c r="D1667" s="25"/>
      <c r="E1667" s="25"/>
      <c r="F1667" s="25"/>
      <c r="G1667" s="26"/>
      <c r="H1667" s="2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  <c r="AC1667" s="15"/>
      <c r="AD1667" s="15"/>
      <c r="AE1667" s="15"/>
      <c r="AF1667" s="15"/>
      <c r="AG1667" s="15"/>
      <c r="AH1667" s="15"/>
    </row>
    <row r="1668" spans="1:34" ht="19.5" customHeight="1">
      <c r="A1668" s="25"/>
      <c r="B1668" s="24"/>
      <c r="C1668" s="25"/>
      <c r="D1668" s="25"/>
      <c r="E1668" s="25"/>
      <c r="F1668" s="25"/>
      <c r="G1668" s="26"/>
      <c r="H1668" s="2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</row>
    <row r="1669" spans="1:34" ht="19.5" customHeight="1">
      <c r="A1669" s="25"/>
      <c r="B1669" s="24"/>
      <c r="C1669" s="25"/>
      <c r="D1669" s="25"/>
      <c r="E1669" s="25"/>
      <c r="F1669" s="25"/>
      <c r="G1669" s="26"/>
      <c r="H1669" s="2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  <c r="AC1669" s="15"/>
      <c r="AD1669" s="15"/>
      <c r="AE1669" s="15"/>
      <c r="AF1669" s="15"/>
      <c r="AG1669" s="15"/>
      <c r="AH1669" s="15"/>
    </row>
    <row r="1670" spans="1:34" ht="19.5" customHeight="1">
      <c r="A1670" s="25"/>
      <c r="B1670" s="24"/>
      <c r="C1670" s="25"/>
      <c r="D1670" s="25"/>
      <c r="E1670" s="25"/>
      <c r="F1670" s="25"/>
      <c r="G1670" s="26"/>
      <c r="H1670" s="2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</row>
    <row r="1671" spans="1:34" ht="19.5" customHeight="1">
      <c r="A1671" s="25"/>
      <c r="B1671" s="24"/>
      <c r="C1671" s="25"/>
      <c r="D1671" s="25"/>
      <c r="E1671" s="25"/>
      <c r="F1671" s="25"/>
      <c r="G1671" s="26"/>
      <c r="H1671" s="2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  <c r="AC1671" s="15"/>
      <c r="AD1671" s="15"/>
      <c r="AE1671" s="15"/>
      <c r="AF1671" s="15"/>
      <c r="AG1671" s="15"/>
      <c r="AH1671" s="15"/>
    </row>
    <row r="1672" spans="1:34" ht="19.5" customHeight="1">
      <c r="A1672" s="25"/>
      <c r="B1672" s="24"/>
      <c r="C1672" s="25"/>
      <c r="D1672" s="25"/>
      <c r="E1672" s="25"/>
      <c r="F1672" s="25"/>
      <c r="G1672" s="26"/>
      <c r="H1672" s="2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</row>
    <row r="1673" spans="1:34" ht="19.5" customHeight="1">
      <c r="A1673" s="25"/>
      <c r="B1673" s="24"/>
      <c r="C1673" s="25"/>
      <c r="D1673" s="25"/>
      <c r="E1673" s="25"/>
      <c r="F1673" s="25"/>
      <c r="G1673" s="26"/>
      <c r="H1673" s="2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  <c r="AC1673" s="15"/>
      <c r="AD1673" s="15"/>
      <c r="AE1673" s="15"/>
      <c r="AF1673" s="15"/>
      <c r="AG1673" s="15"/>
      <c r="AH1673" s="15"/>
    </row>
    <row r="1674" spans="1:34" ht="19.5" customHeight="1">
      <c r="A1674" s="25"/>
      <c r="B1674" s="24"/>
      <c r="C1674" s="25"/>
      <c r="D1674" s="25"/>
      <c r="E1674" s="25"/>
      <c r="F1674" s="25"/>
      <c r="G1674" s="26"/>
      <c r="H1674" s="2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</row>
    <row r="1675" spans="1:34" ht="19.5" customHeight="1">
      <c r="A1675" s="25"/>
      <c r="B1675" s="24"/>
      <c r="C1675" s="25"/>
      <c r="D1675" s="25"/>
      <c r="E1675" s="25"/>
      <c r="F1675" s="25"/>
      <c r="G1675" s="26"/>
      <c r="H1675" s="2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  <c r="AC1675" s="15"/>
      <c r="AD1675" s="15"/>
      <c r="AE1675" s="15"/>
      <c r="AF1675" s="15"/>
      <c r="AG1675" s="15"/>
      <c r="AH1675" s="15"/>
    </row>
    <row r="1676" spans="1:34" ht="19.5" customHeight="1">
      <c r="A1676" s="25"/>
      <c r="B1676" s="24"/>
      <c r="C1676" s="25"/>
      <c r="D1676" s="25"/>
      <c r="E1676" s="25"/>
      <c r="F1676" s="25"/>
      <c r="G1676" s="26"/>
      <c r="H1676" s="2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</row>
    <row r="1677" spans="1:34" ht="19.5" customHeight="1">
      <c r="A1677" s="25"/>
      <c r="B1677" s="24"/>
      <c r="C1677" s="25"/>
      <c r="D1677" s="25"/>
      <c r="E1677" s="25"/>
      <c r="F1677" s="25"/>
      <c r="G1677" s="26"/>
      <c r="H1677" s="2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  <c r="AC1677" s="15"/>
      <c r="AD1677" s="15"/>
      <c r="AE1677" s="15"/>
      <c r="AF1677" s="15"/>
      <c r="AG1677" s="15"/>
      <c r="AH1677" s="15"/>
    </row>
    <row r="1678" spans="1:34" ht="19.5" customHeight="1">
      <c r="A1678" s="25"/>
      <c r="B1678" s="24"/>
      <c r="C1678" s="25"/>
      <c r="D1678" s="25"/>
      <c r="E1678" s="25"/>
      <c r="F1678" s="25"/>
      <c r="G1678" s="26"/>
      <c r="H1678" s="2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</row>
    <row r="1679" spans="1:34" ht="19.5" customHeight="1">
      <c r="A1679" s="25"/>
      <c r="B1679" s="24"/>
      <c r="C1679" s="25"/>
      <c r="D1679" s="25"/>
      <c r="E1679" s="25"/>
      <c r="F1679" s="25"/>
      <c r="G1679" s="26"/>
      <c r="H1679" s="2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  <c r="AC1679" s="15"/>
      <c r="AD1679" s="15"/>
      <c r="AE1679" s="15"/>
      <c r="AF1679" s="15"/>
      <c r="AG1679" s="15"/>
      <c r="AH1679" s="15"/>
    </row>
    <row r="1680" spans="1:34" ht="19.5" customHeight="1">
      <c r="A1680" s="25"/>
      <c r="B1680" s="24"/>
      <c r="C1680" s="25"/>
      <c r="D1680" s="25"/>
      <c r="E1680" s="25"/>
      <c r="F1680" s="25"/>
      <c r="G1680" s="26"/>
      <c r="H1680" s="2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</row>
    <row r="1681" spans="1:34" ht="19.5" customHeight="1">
      <c r="A1681" s="25"/>
      <c r="B1681" s="24"/>
      <c r="C1681" s="25"/>
      <c r="D1681" s="25"/>
      <c r="E1681" s="25"/>
      <c r="F1681" s="25"/>
      <c r="G1681" s="26"/>
      <c r="H1681" s="2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  <c r="AC1681" s="15"/>
      <c r="AD1681" s="15"/>
      <c r="AE1681" s="15"/>
      <c r="AF1681" s="15"/>
      <c r="AG1681" s="15"/>
      <c r="AH1681" s="15"/>
    </row>
    <row r="1682" spans="1:34" ht="19.5" customHeight="1">
      <c r="A1682" s="25"/>
      <c r="B1682" s="24"/>
      <c r="C1682" s="25"/>
      <c r="D1682" s="25"/>
      <c r="E1682" s="25"/>
      <c r="F1682" s="25"/>
      <c r="G1682" s="91"/>
      <c r="H1682" s="2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</row>
    <row r="1683" spans="1:34" ht="19.5" customHeight="1">
      <c r="A1683" s="25"/>
      <c r="B1683" s="24"/>
      <c r="C1683" s="25"/>
      <c r="D1683" s="25"/>
      <c r="E1683" s="25"/>
      <c r="F1683" s="25"/>
      <c r="G1683" s="26"/>
      <c r="H1683" s="2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  <c r="AC1683" s="15"/>
      <c r="AD1683" s="15"/>
      <c r="AE1683" s="15"/>
      <c r="AF1683" s="15"/>
      <c r="AG1683" s="15"/>
      <c r="AH1683" s="15"/>
    </row>
    <row r="1684" spans="1:34" ht="19.5" customHeight="1">
      <c r="A1684" s="25"/>
      <c r="B1684" s="24"/>
      <c r="C1684" s="25"/>
      <c r="D1684" s="25"/>
      <c r="E1684" s="25"/>
      <c r="F1684" s="25"/>
      <c r="G1684" s="26"/>
      <c r="H1684" s="2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</row>
    <row r="1685" spans="1:34" ht="19.5" customHeight="1">
      <c r="A1685" s="25"/>
      <c r="B1685" s="24"/>
      <c r="C1685" s="25"/>
      <c r="D1685" s="25"/>
      <c r="E1685" s="25"/>
      <c r="F1685" s="25"/>
      <c r="G1685" s="26"/>
      <c r="H1685" s="2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  <c r="AC1685" s="15"/>
      <c r="AD1685" s="15"/>
      <c r="AE1685" s="15"/>
      <c r="AF1685" s="15"/>
      <c r="AG1685" s="15"/>
      <c r="AH1685" s="15"/>
    </row>
    <row r="1686" spans="1:34" ht="19.5" customHeight="1">
      <c r="A1686" s="25"/>
      <c r="B1686" s="24"/>
      <c r="C1686" s="25"/>
      <c r="D1686" s="25"/>
      <c r="E1686" s="25"/>
      <c r="F1686" s="25"/>
      <c r="G1686" s="26"/>
      <c r="H1686" s="2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</row>
    <row r="1687" spans="1:34" ht="19.5" customHeight="1">
      <c r="A1687" s="25"/>
      <c r="B1687" s="24"/>
      <c r="C1687" s="25"/>
      <c r="D1687" s="25"/>
      <c r="E1687" s="25"/>
      <c r="F1687" s="25"/>
      <c r="G1687" s="26"/>
      <c r="H1687" s="2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  <c r="AC1687" s="15"/>
      <c r="AD1687" s="15"/>
      <c r="AE1687" s="15"/>
      <c r="AF1687" s="15"/>
      <c r="AG1687" s="15"/>
      <c r="AH1687" s="15"/>
    </row>
    <row r="1688" spans="1:34" ht="19.5" customHeight="1">
      <c r="A1688" s="25"/>
      <c r="B1688" s="24"/>
      <c r="C1688" s="25"/>
      <c r="D1688" s="25"/>
      <c r="E1688" s="25"/>
      <c r="F1688" s="25"/>
      <c r="G1688" s="26"/>
      <c r="H1688" s="2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</row>
    <row r="1689" spans="1:34" ht="19.5" customHeight="1">
      <c r="A1689" s="25"/>
      <c r="B1689" s="24"/>
      <c r="C1689" s="25"/>
      <c r="D1689" s="25"/>
      <c r="E1689" s="25"/>
      <c r="F1689" s="25"/>
      <c r="G1689" s="26"/>
      <c r="H1689" s="2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  <c r="AC1689" s="15"/>
      <c r="AD1689" s="15"/>
      <c r="AE1689" s="15"/>
      <c r="AF1689" s="15"/>
      <c r="AG1689" s="15"/>
      <c r="AH1689" s="15"/>
    </row>
    <row r="1690" spans="1:34" ht="19.5" customHeight="1">
      <c r="A1690" s="25"/>
      <c r="B1690" s="24"/>
      <c r="C1690" s="25"/>
      <c r="D1690" s="25"/>
      <c r="E1690" s="25"/>
      <c r="F1690" s="25"/>
      <c r="G1690" s="26"/>
      <c r="H1690" s="2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  <c r="AC1690" s="15"/>
      <c r="AD1690" s="15"/>
      <c r="AE1690" s="15"/>
      <c r="AF1690" s="15"/>
      <c r="AG1690" s="15"/>
      <c r="AH1690" s="15"/>
    </row>
    <row r="1691" spans="1:34" ht="19.5" customHeight="1">
      <c r="A1691" s="25"/>
      <c r="B1691" s="24"/>
      <c r="C1691" s="25"/>
      <c r="D1691" s="25"/>
      <c r="E1691" s="25"/>
      <c r="F1691" s="25"/>
      <c r="G1691" s="26"/>
      <c r="H1691" s="2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  <c r="AC1691" s="15"/>
      <c r="AD1691" s="15"/>
      <c r="AE1691" s="15"/>
      <c r="AF1691" s="15"/>
      <c r="AG1691" s="15"/>
      <c r="AH1691" s="15"/>
    </row>
    <row r="1692" spans="1:34" ht="19.5" customHeight="1">
      <c r="A1692" s="25"/>
      <c r="B1692" s="24"/>
      <c r="C1692" s="25"/>
      <c r="D1692" s="25"/>
      <c r="E1692" s="25"/>
      <c r="F1692" s="25"/>
      <c r="G1692" s="26"/>
      <c r="H1692" s="2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  <c r="AC1692" s="15"/>
      <c r="AD1692" s="15"/>
      <c r="AE1692" s="15"/>
      <c r="AF1692" s="15"/>
      <c r="AG1692" s="15"/>
      <c r="AH1692" s="15"/>
    </row>
    <row r="1693" spans="1:34" ht="19.5" customHeight="1">
      <c r="A1693" s="25"/>
      <c r="B1693" s="24"/>
      <c r="C1693" s="25"/>
      <c r="D1693" s="25"/>
      <c r="E1693" s="25"/>
      <c r="F1693" s="25"/>
      <c r="G1693" s="26"/>
      <c r="H1693" s="2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  <c r="AC1693" s="15"/>
      <c r="AD1693" s="15"/>
      <c r="AE1693" s="15"/>
      <c r="AF1693" s="15"/>
      <c r="AG1693" s="15"/>
      <c r="AH1693" s="15"/>
    </row>
    <row r="1694" spans="1:34" ht="19.5" customHeight="1">
      <c r="A1694" s="25"/>
      <c r="B1694" s="24"/>
      <c r="C1694" s="25"/>
      <c r="D1694" s="25"/>
      <c r="E1694" s="25"/>
      <c r="F1694" s="25"/>
      <c r="G1694" s="26"/>
      <c r="H1694" s="2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  <c r="AC1694" s="15"/>
      <c r="AD1694" s="15"/>
      <c r="AE1694" s="15"/>
      <c r="AF1694" s="15"/>
      <c r="AG1694" s="15"/>
      <c r="AH1694" s="15"/>
    </row>
    <row r="1695" spans="1:34" ht="19.5" customHeight="1">
      <c r="A1695" s="25"/>
      <c r="B1695" s="24"/>
      <c r="C1695" s="25"/>
      <c r="D1695" s="25"/>
      <c r="E1695" s="25"/>
      <c r="F1695" s="25"/>
      <c r="G1695" s="26"/>
      <c r="H1695" s="2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  <c r="AC1695" s="15"/>
      <c r="AD1695" s="15"/>
      <c r="AE1695" s="15"/>
      <c r="AF1695" s="15"/>
      <c r="AG1695" s="15"/>
      <c r="AH1695" s="15"/>
    </row>
    <row r="1696" spans="1:34" ht="19.5" customHeight="1">
      <c r="A1696" s="25"/>
      <c r="B1696" s="24"/>
      <c r="C1696" s="25"/>
      <c r="D1696" s="25"/>
      <c r="E1696" s="25"/>
      <c r="F1696" s="25"/>
      <c r="G1696" s="26"/>
      <c r="H1696" s="2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  <c r="AC1696" s="15"/>
      <c r="AD1696" s="15"/>
      <c r="AE1696" s="15"/>
      <c r="AF1696" s="15"/>
      <c r="AG1696" s="15"/>
      <c r="AH1696" s="15"/>
    </row>
    <row r="1697" spans="1:34" ht="19.5" customHeight="1">
      <c r="A1697" s="25"/>
      <c r="B1697" s="24"/>
      <c r="C1697" s="25"/>
      <c r="D1697" s="25"/>
      <c r="E1697" s="25"/>
      <c r="F1697" s="25"/>
      <c r="G1697" s="26"/>
      <c r="H1697" s="2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  <c r="AC1697" s="15"/>
      <c r="AD1697" s="15"/>
      <c r="AE1697" s="15"/>
      <c r="AF1697" s="15"/>
      <c r="AG1697" s="15"/>
      <c r="AH1697" s="15"/>
    </row>
    <row r="1698" spans="1:34" ht="19.5" customHeight="1">
      <c r="A1698" s="25"/>
      <c r="B1698" s="24"/>
      <c r="C1698" s="25"/>
      <c r="D1698" s="25"/>
      <c r="E1698" s="25"/>
      <c r="F1698" s="25"/>
      <c r="G1698" s="26"/>
      <c r="H1698" s="2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  <c r="AC1698" s="15"/>
      <c r="AD1698" s="15"/>
      <c r="AE1698" s="15"/>
      <c r="AF1698" s="15"/>
      <c r="AG1698" s="15"/>
      <c r="AH1698" s="15"/>
    </row>
    <row r="1699" spans="1:34" ht="19.5" customHeight="1">
      <c r="A1699" s="25"/>
      <c r="B1699" s="24"/>
      <c r="C1699" s="25"/>
      <c r="D1699" s="25"/>
      <c r="E1699" s="25"/>
      <c r="F1699" s="25"/>
      <c r="G1699" s="26"/>
      <c r="H1699" s="2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  <c r="AC1699" s="15"/>
      <c r="AD1699" s="15"/>
      <c r="AE1699" s="15"/>
      <c r="AF1699" s="15"/>
      <c r="AG1699" s="15"/>
      <c r="AH1699" s="15"/>
    </row>
    <row r="1700" spans="1:34" ht="19.5" customHeight="1">
      <c r="A1700" s="25"/>
      <c r="B1700" s="24"/>
      <c r="C1700" s="25"/>
      <c r="D1700" s="25"/>
      <c r="E1700" s="25"/>
      <c r="F1700" s="25"/>
      <c r="G1700" s="26"/>
      <c r="H1700" s="2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  <c r="AC1700" s="15"/>
      <c r="AD1700" s="15"/>
      <c r="AE1700" s="15"/>
      <c r="AF1700" s="15"/>
      <c r="AG1700" s="15"/>
      <c r="AH1700" s="15"/>
    </row>
    <row r="1701" spans="1:34" ht="19.5" customHeight="1">
      <c r="A1701" s="25"/>
      <c r="B1701" s="24"/>
      <c r="C1701" s="25"/>
      <c r="D1701" s="25"/>
      <c r="E1701" s="25"/>
      <c r="F1701" s="25"/>
      <c r="G1701" s="26"/>
      <c r="H1701" s="2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  <c r="AC1701" s="15"/>
      <c r="AD1701" s="15"/>
      <c r="AE1701" s="15"/>
      <c r="AF1701" s="15"/>
      <c r="AG1701" s="15"/>
      <c r="AH1701" s="15"/>
    </row>
    <row r="1702" spans="1:34" ht="19.5" customHeight="1">
      <c r="A1702" s="25"/>
      <c r="B1702" s="87"/>
      <c r="C1702" s="25"/>
      <c r="D1702" s="25"/>
      <c r="E1702" s="25"/>
      <c r="F1702" s="25"/>
      <c r="G1702" s="91"/>
      <c r="H1702" s="2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  <c r="AC1702" s="15"/>
      <c r="AD1702" s="15"/>
      <c r="AE1702" s="15"/>
      <c r="AF1702" s="15"/>
      <c r="AG1702" s="15"/>
      <c r="AH1702" s="15"/>
    </row>
    <row r="1703" spans="1:34" ht="19.5" customHeight="1">
      <c r="A1703" s="25"/>
      <c r="B1703" s="87"/>
      <c r="C1703" s="25"/>
      <c r="D1703" s="25"/>
      <c r="E1703" s="25"/>
      <c r="F1703" s="25"/>
      <c r="G1703" s="25"/>
      <c r="H1703" s="2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  <c r="AC1703" s="15"/>
      <c r="AD1703" s="15"/>
      <c r="AE1703" s="15"/>
      <c r="AF1703" s="15"/>
      <c r="AG1703" s="15"/>
      <c r="AH1703" s="15"/>
    </row>
    <row r="1704" spans="1:34" ht="19.5" customHeight="1">
      <c r="A1704" s="25"/>
      <c r="B1704" s="87"/>
      <c r="C1704" s="25"/>
      <c r="D1704" s="25"/>
      <c r="E1704" s="25"/>
      <c r="F1704" s="25"/>
      <c r="G1704" s="25"/>
      <c r="H1704" s="2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  <c r="AC1704" s="15"/>
      <c r="AD1704" s="15"/>
      <c r="AE1704" s="15"/>
      <c r="AF1704" s="15"/>
      <c r="AG1704" s="15"/>
      <c r="AH1704" s="15"/>
    </row>
    <row r="1705" spans="1:34" ht="19.5" customHeight="1">
      <c r="A1705" s="25"/>
      <c r="B1705" s="87"/>
      <c r="C1705" s="25"/>
      <c r="D1705" s="25"/>
      <c r="E1705" s="25"/>
      <c r="F1705" s="25"/>
      <c r="G1705" s="26"/>
      <c r="H1705" s="2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  <c r="AC1705" s="15"/>
      <c r="AD1705" s="15"/>
      <c r="AE1705" s="15"/>
      <c r="AF1705" s="15"/>
      <c r="AG1705" s="15"/>
      <c r="AH1705" s="15"/>
    </row>
    <row r="1706" spans="1:34" ht="19.5" customHeight="1">
      <c r="A1706" s="25"/>
      <c r="B1706" s="87"/>
      <c r="C1706" s="25"/>
      <c r="D1706" s="25"/>
      <c r="E1706" s="25"/>
      <c r="F1706" s="25"/>
      <c r="G1706" s="26"/>
      <c r="H1706" s="2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  <c r="AC1706" s="15"/>
      <c r="AD1706" s="15"/>
      <c r="AE1706" s="15"/>
      <c r="AF1706" s="15"/>
      <c r="AG1706" s="15"/>
      <c r="AH1706" s="15"/>
    </row>
    <row r="1707" spans="1:34" ht="19.5" customHeight="1">
      <c r="A1707" s="25"/>
      <c r="B1707" s="87"/>
      <c r="C1707" s="25"/>
      <c r="D1707" s="25"/>
      <c r="E1707" s="25"/>
      <c r="F1707" s="25"/>
      <c r="G1707" s="26"/>
      <c r="H1707" s="2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  <c r="AC1707" s="15"/>
      <c r="AD1707" s="15"/>
      <c r="AE1707" s="15"/>
      <c r="AF1707" s="15"/>
      <c r="AG1707" s="15"/>
      <c r="AH1707" s="15"/>
    </row>
    <row r="1708" spans="1:34" ht="19.5" customHeight="1">
      <c r="A1708" s="25"/>
      <c r="B1708" s="87"/>
      <c r="C1708" s="25"/>
      <c r="D1708" s="25"/>
      <c r="E1708" s="25"/>
      <c r="F1708" s="25"/>
      <c r="G1708" s="26"/>
      <c r="H1708" s="2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  <c r="AC1708" s="15"/>
      <c r="AD1708" s="15"/>
      <c r="AE1708" s="15"/>
      <c r="AF1708" s="15"/>
      <c r="AG1708" s="15"/>
      <c r="AH1708" s="15"/>
    </row>
    <row r="1709" spans="1:34" ht="19.5" customHeight="1">
      <c r="A1709" s="25"/>
      <c r="B1709" s="87"/>
      <c r="C1709" s="25"/>
      <c r="D1709" s="25"/>
      <c r="E1709" s="25"/>
      <c r="F1709" s="25"/>
      <c r="G1709" s="26"/>
      <c r="H1709" s="2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  <c r="AC1709" s="15"/>
      <c r="AD1709" s="15"/>
      <c r="AE1709" s="15"/>
      <c r="AF1709" s="15"/>
      <c r="AG1709" s="15"/>
      <c r="AH1709" s="15"/>
    </row>
    <row r="1710" spans="1:34" ht="19.5" customHeight="1">
      <c r="A1710" s="25"/>
      <c r="B1710" s="87"/>
      <c r="C1710" s="25"/>
      <c r="D1710" s="25"/>
      <c r="E1710" s="25"/>
      <c r="F1710" s="25"/>
      <c r="G1710" s="26"/>
      <c r="H1710" s="2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  <c r="AC1710" s="15"/>
      <c r="AD1710" s="15"/>
      <c r="AE1710" s="15"/>
      <c r="AF1710" s="15"/>
      <c r="AG1710" s="15"/>
      <c r="AH1710" s="15"/>
    </row>
    <row r="1711" spans="1:34" ht="19.5" customHeight="1">
      <c r="A1711" s="25"/>
      <c r="B1711" s="87"/>
      <c r="C1711" s="25"/>
      <c r="D1711" s="25"/>
      <c r="E1711" s="25"/>
      <c r="F1711" s="25"/>
      <c r="G1711" s="26"/>
      <c r="H1711" s="2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  <c r="AC1711" s="15"/>
      <c r="AD1711" s="15"/>
      <c r="AE1711" s="15"/>
      <c r="AF1711" s="15"/>
      <c r="AG1711" s="15"/>
      <c r="AH1711" s="15"/>
    </row>
    <row r="1712" spans="1:34" ht="19.5" customHeight="1">
      <c r="A1712" s="25"/>
      <c r="B1712" s="87"/>
      <c r="C1712" s="25"/>
      <c r="D1712" s="25"/>
      <c r="E1712" s="25"/>
      <c r="F1712" s="25"/>
      <c r="G1712" s="26"/>
      <c r="H1712" s="2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  <c r="AC1712" s="15"/>
      <c r="AD1712" s="15"/>
      <c r="AE1712" s="15"/>
      <c r="AF1712" s="15"/>
      <c r="AG1712" s="15"/>
      <c r="AH1712" s="15"/>
    </row>
    <row r="1713" spans="1:34" ht="19.5" customHeight="1">
      <c r="A1713" s="25"/>
      <c r="B1713" s="87"/>
      <c r="C1713" s="25"/>
      <c r="D1713" s="25"/>
      <c r="E1713" s="25"/>
      <c r="F1713" s="25"/>
      <c r="G1713" s="26"/>
      <c r="H1713" s="2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  <c r="AC1713" s="15"/>
      <c r="AD1713" s="15"/>
      <c r="AE1713" s="15"/>
      <c r="AF1713" s="15"/>
      <c r="AG1713" s="15"/>
      <c r="AH1713" s="15"/>
    </row>
    <row r="1714" spans="1:34" ht="19.5" customHeight="1">
      <c r="A1714" s="25"/>
      <c r="B1714" s="87"/>
      <c r="C1714" s="25"/>
      <c r="D1714" s="25"/>
      <c r="E1714" s="25"/>
      <c r="F1714" s="25"/>
      <c r="G1714" s="26"/>
      <c r="H1714" s="2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  <c r="AC1714" s="15"/>
      <c r="AD1714" s="15"/>
      <c r="AE1714" s="15"/>
      <c r="AF1714" s="15"/>
      <c r="AG1714" s="15"/>
      <c r="AH1714" s="15"/>
    </row>
    <row r="1715" spans="1:34" ht="19.5" customHeight="1">
      <c r="A1715" s="25"/>
      <c r="B1715" s="87"/>
      <c r="C1715" s="25"/>
      <c r="D1715" s="25"/>
      <c r="E1715" s="25"/>
      <c r="F1715" s="25"/>
      <c r="G1715" s="26"/>
      <c r="H1715" s="2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  <c r="AC1715" s="15"/>
      <c r="AD1715" s="15"/>
      <c r="AE1715" s="15"/>
      <c r="AF1715" s="15"/>
      <c r="AG1715" s="15"/>
      <c r="AH1715" s="15"/>
    </row>
    <row r="1716" spans="1:34" ht="19.5" customHeight="1">
      <c r="A1716" s="25"/>
      <c r="B1716" s="87"/>
      <c r="C1716" s="25"/>
      <c r="D1716" s="25"/>
      <c r="E1716" s="25"/>
      <c r="F1716" s="25"/>
      <c r="G1716" s="26"/>
      <c r="H1716" s="2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  <c r="AC1716" s="15"/>
      <c r="AD1716" s="15"/>
      <c r="AE1716" s="15"/>
      <c r="AF1716" s="15"/>
      <c r="AG1716" s="15"/>
      <c r="AH1716" s="15"/>
    </row>
    <row r="1717" spans="1:34" ht="19.5" customHeight="1">
      <c r="A1717" s="25"/>
      <c r="B1717" s="87"/>
      <c r="C1717" s="25"/>
      <c r="D1717" s="25"/>
      <c r="E1717" s="25"/>
      <c r="F1717" s="25"/>
      <c r="G1717" s="26"/>
      <c r="H1717" s="2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  <c r="AC1717" s="15"/>
      <c r="AD1717" s="15"/>
      <c r="AE1717" s="15"/>
      <c r="AF1717" s="15"/>
      <c r="AG1717" s="15"/>
      <c r="AH1717" s="15"/>
    </row>
    <row r="1718" spans="1:34" ht="19.5" customHeight="1">
      <c r="A1718" s="25"/>
      <c r="B1718" s="87"/>
      <c r="C1718" s="25"/>
      <c r="D1718" s="25"/>
      <c r="E1718" s="25"/>
      <c r="F1718" s="25"/>
      <c r="G1718" s="26"/>
      <c r="H1718" s="2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  <c r="AC1718" s="15"/>
      <c r="AD1718" s="15"/>
      <c r="AE1718" s="15"/>
      <c r="AF1718" s="15"/>
      <c r="AG1718" s="15"/>
      <c r="AH1718" s="15"/>
    </row>
    <row r="1719" spans="1:34" ht="19.5" customHeight="1">
      <c r="A1719" s="25"/>
      <c r="B1719" s="87"/>
      <c r="C1719" s="25"/>
      <c r="D1719" s="25"/>
      <c r="E1719" s="25"/>
      <c r="F1719" s="25"/>
      <c r="G1719" s="26"/>
      <c r="H1719" s="2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  <c r="AC1719" s="15"/>
      <c r="AD1719" s="15"/>
      <c r="AE1719" s="15"/>
      <c r="AF1719" s="15"/>
      <c r="AG1719" s="15"/>
      <c r="AH1719" s="15"/>
    </row>
    <row r="1720" spans="1:34" ht="19.5" customHeight="1">
      <c r="A1720" s="25"/>
      <c r="B1720" s="87"/>
      <c r="C1720" s="25"/>
      <c r="D1720" s="25"/>
      <c r="E1720" s="25"/>
      <c r="F1720" s="25"/>
      <c r="G1720" s="26"/>
      <c r="H1720" s="2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  <c r="AC1720" s="15"/>
      <c r="AD1720" s="15"/>
      <c r="AE1720" s="15"/>
      <c r="AF1720" s="15"/>
      <c r="AG1720" s="15"/>
      <c r="AH1720" s="15"/>
    </row>
    <row r="1721" spans="1:34" ht="19.5" customHeight="1">
      <c r="A1721" s="25"/>
      <c r="B1721" s="87"/>
      <c r="C1721" s="25"/>
      <c r="D1721" s="25"/>
      <c r="E1721" s="25"/>
      <c r="F1721" s="25"/>
      <c r="G1721" s="26"/>
      <c r="H1721" s="2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  <c r="AC1721" s="15"/>
      <c r="AD1721" s="15"/>
      <c r="AE1721" s="15"/>
      <c r="AF1721" s="15"/>
      <c r="AG1721" s="15"/>
      <c r="AH1721" s="15"/>
    </row>
    <row r="1722" spans="1:34" ht="19.5" customHeight="1">
      <c r="A1722" s="25"/>
      <c r="B1722" s="87"/>
      <c r="C1722" s="25"/>
      <c r="D1722" s="25"/>
      <c r="E1722" s="25"/>
      <c r="F1722" s="25"/>
      <c r="G1722" s="26"/>
      <c r="H1722" s="2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  <c r="AC1722" s="15"/>
      <c r="AD1722" s="15"/>
      <c r="AE1722" s="15"/>
      <c r="AF1722" s="15"/>
      <c r="AG1722" s="15"/>
      <c r="AH1722" s="15"/>
    </row>
    <row r="1723" spans="1:34" ht="19.5" customHeight="1">
      <c r="A1723" s="25"/>
      <c r="B1723" s="87"/>
      <c r="C1723" s="25"/>
      <c r="D1723" s="25"/>
      <c r="E1723" s="25"/>
      <c r="F1723" s="25"/>
      <c r="G1723" s="26"/>
      <c r="H1723" s="2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  <c r="AC1723" s="15"/>
      <c r="AD1723" s="15"/>
      <c r="AE1723" s="15"/>
      <c r="AF1723" s="15"/>
      <c r="AG1723" s="15"/>
      <c r="AH1723" s="15"/>
    </row>
    <row r="1724" spans="1:34" ht="19.5" customHeight="1">
      <c r="A1724" s="25"/>
      <c r="B1724" s="87"/>
      <c r="C1724" s="25"/>
      <c r="D1724" s="25"/>
      <c r="E1724" s="25"/>
      <c r="F1724" s="25"/>
      <c r="G1724" s="26"/>
      <c r="H1724" s="2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  <c r="AC1724" s="15"/>
      <c r="AD1724" s="15"/>
      <c r="AE1724" s="15"/>
      <c r="AF1724" s="15"/>
      <c r="AG1724" s="15"/>
      <c r="AH1724" s="15"/>
    </row>
    <row r="1725" spans="1:34" ht="19.5" customHeight="1">
      <c r="A1725" s="25"/>
      <c r="B1725" s="87"/>
      <c r="C1725" s="25"/>
      <c r="D1725" s="25"/>
      <c r="E1725" s="25"/>
      <c r="F1725" s="25"/>
      <c r="G1725" s="26"/>
      <c r="H1725" s="2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  <c r="AC1725" s="15"/>
      <c r="AD1725" s="15"/>
      <c r="AE1725" s="15"/>
      <c r="AF1725" s="15"/>
      <c r="AG1725" s="15"/>
      <c r="AH1725" s="15"/>
    </row>
    <row r="1726" spans="1:34" ht="19.5" customHeight="1">
      <c r="A1726" s="25"/>
      <c r="B1726" s="87"/>
      <c r="C1726" s="25"/>
      <c r="D1726" s="25"/>
      <c r="E1726" s="25"/>
      <c r="F1726" s="25"/>
      <c r="G1726" s="26"/>
      <c r="H1726" s="2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</row>
    <row r="1727" spans="1:34" ht="19.5" customHeight="1">
      <c r="A1727" s="25"/>
      <c r="B1727" s="87"/>
      <c r="C1727" s="25"/>
      <c r="D1727" s="25"/>
      <c r="E1727" s="25"/>
      <c r="F1727" s="25"/>
      <c r="G1727" s="26"/>
      <c r="H1727" s="2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  <c r="AC1727" s="15"/>
      <c r="AD1727" s="15"/>
      <c r="AE1727" s="15"/>
      <c r="AF1727" s="15"/>
      <c r="AG1727" s="15"/>
      <c r="AH1727" s="15"/>
    </row>
    <row r="1728" spans="1:34" ht="19.5" customHeight="1">
      <c r="A1728" s="25"/>
      <c r="B1728" s="87"/>
      <c r="C1728" s="25"/>
      <c r="D1728" s="25"/>
      <c r="E1728" s="25"/>
      <c r="F1728" s="25"/>
      <c r="G1728" s="26"/>
      <c r="H1728" s="2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  <c r="AC1728" s="15"/>
      <c r="AD1728" s="15"/>
      <c r="AE1728" s="15"/>
      <c r="AF1728" s="15"/>
      <c r="AG1728" s="15"/>
      <c r="AH1728" s="15"/>
    </row>
    <row r="1729" spans="1:34" ht="19.5" customHeight="1">
      <c r="A1729" s="25"/>
      <c r="B1729" s="87"/>
      <c r="C1729" s="25"/>
      <c r="D1729" s="25"/>
      <c r="E1729" s="25"/>
      <c r="F1729" s="25"/>
      <c r="G1729" s="26"/>
      <c r="H1729" s="2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  <c r="AC1729" s="15"/>
      <c r="AD1729" s="15"/>
      <c r="AE1729" s="15"/>
      <c r="AF1729" s="15"/>
      <c r="AG1729" s="15"/>
      <c r="AH1729" s="15"/>
    </row>
    <row r="1730" spans="1:34" ht="19.5" customHeight="1">
      <c r="A1730" s="25"/>
      <c r="B1730" s="87"/>
      <c r="C1730" s="25"/>
      <c r="D1730" s="25"/>
      <c r="E1730" s="25"/>
      <c r="F1730" s="25"/>
      <c r="G1730" s="26"/>
      <c r="H1730" s="2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  <c r="AC1730" s="15"/>
      <c r="AD1730" s="15"/>
      <c r="AE1730" s="15"/>
      <c r="AF1730" s="15"/>
      <c r="AG1730" s="15"/>
      <c r="AH1730" s="15"/>
    </row>
    <row r="1731" spans="1:34" ht="19.5" customHeight="1">
      <c r="A1731" s="25"/>
      <c r="B1731" s="87"/>
      <c r="C1731" s="25"/>
      <c r="D1731" s="25"/>
      <c r="E1731" s="25"/>
      <c r="F1731" s="25"/>
      <c r="G1731" s="26"/>
      <c r="H1731" s="2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  <c r="AC1731" s="15"/>
      <c r="AD1731" s="15"/>
      <c r="AE1731" s="15"/>
      <c r="AF1731" s="15"/>
      <c r="AG1731" s="15"/>
      <c r="AH1731" s="15"/>
    </row>
    <row r="1732" spans="1:34" ht="19.5" customHeight="1">
      <c r="A1732" s="25"/>
      <c r="B1732" s="87"/>
      <c r="C1732" s="25"/>
      <c r="D1732" s="25"/>
      <c r="E1732" s="25"/>
      <c r="F1732" s="25"/>
      <c r="G1732" s="26"/>
      <c r="H1732" s="2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  <c r="AC1732" s="15"/>
      <c r="AD1732" s="15"/>
      <c r="AE1732" s="15"/>
      <c r="AF1732" s="15"/>
      <c r="AG1732" s="15"/>
      <c r="AH1732" s="15"/>
    </row>
    <row r="1733" spans="1:34" ht="19.5" customHeight="1">
      <c r="A1733" s="25"/>
      <c r="B1733" s="87"/>
      <c r="C1733" s="25"/>
      <c r="D1733" s="25"/>
      <c r="E1733" s="25"/>
      <c r="F1733" s="25"/>
      <c r="G1733" s="26"/>
      <c r="H1733" s="2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  <c r="AC1733" s="15"/>
      <c r="AD1733" s="15"/>
      <c r="AE1733" s="15"/>
      <c r="AF1733" s="15"/>
      <c r="AG1733" s="15"/>
      <c r="AH1733" s="15"/>
    </row>
    <row r="1734" spans="1:34" ht="19.5" customHeight="1">
      <c r="A1734" s="25"/>
      <c r="B1734" s="87"/>
      <c r="C1734" s="25"/>
      <c r="D1734" s="25"/>
      <c r="E1734" s="25"/>
      <c r="F1734" s="25"/>
      <c r="G1734" s="26"/>
      <c r="H1734" s="2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  <c r="AC1734" s="15"/>
      <c r="AD1734" s="15"/>
      <c r="AE1734" s="15"/>
      <c r="AF1734" s="15"/>
      <c r="AG1734" s="15"/>
      <c r="AH1734" s="15"/>
    </row>
    <row r="1735" spans="1:34" ht="19.5" customHeight="1">
      <c r="A1735" s="25"/>
      <c r="B1735" s="87"/>
      <c r="C1735" s="25"/>
      <c r="D1735" s="25"/>
      <c r="E1735" s="25"/>
      <c r="F1735" s="25"/>
      <c r="G1735" s="26"/>
      <c r="H1735" s="2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  <c r="AC1735" s="15"/>
      <c r="AD1735" s="15"/>
      <c r="AE1735" s="15"/>
      <c r="AF1735" s="15"/>
      <c r="AG1735" s="15"/>
      <c r="AH1735" s="15"/>
    </row>
    <row r="1736" spans="1:34" ht="19.5" customHeight="1">
      <c r="A1736" s="25"/>
      <c r="B1736" s="87"/>
      <c r="C1736" s="25"/>
      <c r="D1736" s="25"/>
      <c r="E1736" s="25"/>
      <c r="F1736" s="25"/>
      <c r="G1736" s="26"/>
      <c r="H1736" s="2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  <c r="AC1736" s="15"/>
      <c r="AD1736" s="15"/>
      <c r="AE1736" s="15"/>
      <c r="AF1736" s="15"/>
      <c r="AG1736" s="15"/>
      <c r="AH1736" s="15"/>
    </row>
    <row r="1737" spans="1:34" ht="19.5" customHeight="1">
      <c r="A1737" s="25"/>
      <c r="B1737" s="87"/>
      <c r="C1737" s="25"/>
      <c r="D1737" s="25"/>
      <c r="E1737" s="25"/>
      <c r="F1737" s="25"/>
      <c r="G1737" s="26"/>
      <c r="H1737" s="2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  <c r="AC1737" s="15"/>
      <c r="AD1737" s="15"/>
      <c r="AE1737" s="15"/>
      <c r="AF1737" s="15"/>
      <c r="AG1737" s="15"/>
      <c r="AH1737" s="15"/>
    </row>
    <row r="1738" spans="1:34" ht="19.5" customHeight="1">
      <c r="A1738" s="25"/>
      <c r="B1738" s="87"/>
      <c r="C1738" s="25"/>
      <c r="D1738" s="25"/>
      <c r="E1738" s="25"/>
      <c r="F1738" s="25"/>
      <c r="G1738" s="26"/>
      <c r="H1738" s="2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  <c r="AC1738" s="15"/>
      <c r="AD1738" s="15"/>
      <c r="AE1738" s="15"/>
      <c r="AF1738" s="15"/>
      <c r="AG1738" s="15"/>
      <c r="AH1738" s="15"/>
    </row>
    <row r="1739" spans="1:34" ht="19.5" customHeight="1">
      <c r="A1739" s="25"/>
      <c r="B1739" s="87"/>
      <c r="C1739" s="25"/>
      <c r="D1739" s="25"/>
      <c r="E1739" s="25"/>
      <c r="F1739" s="25"/>
      <c r="G1739" s="26"/>
      <c r="H1739" s="2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  <c r="AC1739" s="15"/>
      <c r="AD1739" s="15"/>
      <c r="AE1739" s="15"/>
      <c r="AF1739" s="15"/>
      <c r="AG1739" s="15"/>
      <c r="AH1739" s="15"/>
    </row>
    <row r="1740" spans="1:34" ht="19.5" customHeight="1">
      <c r="A1740" s="25"/>
      <c r="B1740" s="87"/>
      <c r="C1740" s="25"/>
      <c r="D1740" s="25"/>
      <c r="E1740" s="25"/>
      <c r="F1740" s="25"/>
      <c r="G1740" s="26"/>
      <c r="H1740" s="2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  <c r="AC1740" s="15"/>
      <c r="AD1740" s="15"/>
      <c r="AE1740" s="15"/>
      <c r="AF1740" s="15"/>
      <c r="AG1740" s="15"/>
      <c r="AH1740" s="15"/>
    </row>
    <row r="1741" spans="1:34" ht="19.5" customHeight="1">
      <c r="A1741" s="25"/>
      <c r="B1741" s="87"/>
      <c r="C1741" s="25"/>
      <c r="D1741" s="25"/>
      <c r="E1741" s="25"/>
      <c r="F1741" s="25"/>
      <c r="G1741" s="26"/>
      <c r="H1741" s="2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  <c r="AC1741" s="15"/>
      <c r="AD1741" s="15"/>
      <c r="AE1741" s="15"/>
      <c r="AF1741" s="15"/>
      <c r="AG1741" s="15"/>
      <c r="AH1741" s="15"/>
    </row>
    <row r="1742" spans="1:34" ht="19.5" customHeight="1">
      <c r="A1742" s="100"/>
      <c r="B1742" s="87"/>
      <c r="C1742" s="25"/>
      <c r="D1742" s="25"/>
      <c r="E1742" s="25"/>
      <c r="F1742" s="25"/>
      <c r="G1742" s="26"/>
      <c r="H1742" s="2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  <c r="AC1742" s="15"/>
      <c r="AD1742" s="15"/>
      <c r="AE1742" s="15"/>
      <c r="AF1742" s="15"/>
      <c r="AG1742" s="15"/>
      <c r="AH1742" s="15"/>
    </row>
    <row r="1743" spans="1:34" ht="19.5" customHeight="1">
      <c r="A1743" s="100"/>
      <c r="B1743" s="87"/>
      <c r="C1743" s="25"/>
      <c r="D1743" s="25"/>
      <c r="E1743" s="25"/>
      <c r="F1743" s="25"/>
      <c r="G1743" s="26"/>
      <c r="H1743" s="2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  <c r="AC1743" s="15"/>
      <c r="AD1743" s="15"/>
      <c r="AE1743" s="15"/>
      <c r="AF1743" s="15"/>
      <c r="AG1743" s="15"/>
      <c r="AH1743" s="15"/>
    </row>
    <row r="1744" spans="1:34" ht="19.5" customHeight="1">
      <c r="A1744" s="100"/>
      <c r="B1744" s="87"/>
      <c r="C1744" s="25"/>
      <c r="D1744" s="25"/>
      <c r="E1744" s="25"/>
      <c r="F1744" s="25"/>
      <c r="G1744" s="26"/>
      <c r="H1744" s="2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</row>
    <row r="1745" spans="1:34" ht="19.5" customHeight="1">
      <c r="A1745" s="100"/>
      <c r="B1745" s="87"/>
      <c r="C1745" s="25"/>
      <c r="D1745" s="25"/>
      <c r="E1745" s="25"/>
      <c r="F1745" s="25"/>
      <c r="G1745" s="26"/>
      <c r="H1745" s="2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  <c r="AC1745" s="15"/>
      <c r="AD1745" s="15"/>
      <c r="AE1745" s="15"/>
      <c r="AF1745" s="15"/>
      <c r="AG1745" s="15"/>
      <c r="AH1745" s="15"/>
    </row>
    <row r="1746" spans="1:34" ht="19.5" customHeight="1">
      <c r="A1746" s="100"/>
      <c r="B1746" s="87"/>
      <c r="C1746" s="25"/>
      <c r="D1746" s="25"/>
      <c r="E1746" s="25"/>
      <c r="F1746" s="25"/>
      <c r="G1746" s="26"/>
      <c r="H1746" s="2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  <c r="AC1746" s="15"/>
      <c r="AD1746" s="15"/>
      <c r="AE1746" s="15"/>
      <c r="AF1746" s="15"/>
      <c r="AG1746" s="15"/>
      <c r="AH1746" s="15"/>
    </row>
    <row r="1747" spans="1:34" ht="19.5" customHeight="1">
      <c r="A1747" s="100"/>
      <c r="B1747" s="87"/>
      <c r="C1747" s="25"/>
      <c r="D1747" s="25"/>
      <c r="E1747" s="25"/>
      <c r="F1747" s="25"/>
      <c r="G1747" s="26"/>
      <c r="H1747" s="2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  <c r="AC1747" s="15"/>
      <c r="AD1747" s="15"/>
      <c r="AE1747" s="15"/>
      <c r="AF1747" s="15"/>
      <c r="AG1747" s="15"/>
      <c r="AH1747" s="15"/>
    </row>
    <row r="1748" spans="1:34" ht="19.5" customHeight="1">
      <c r="A1748" s="100"/>
      <c r="B1748" s="87"/>
      <c r="C1748" s="25"/>
      <c r="D1748" s="25"/>
      <c r="E1748" s="25"/>
      <c r="F1748" s="25"/>
      <c r="G1748" s="26"/>
      <c r="H1748" s="2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  <c r="AC1748" s="15"/>
      <c r="AD1748" s="15"/>
      <c r="AE1748" s="15"/>
      <c r="AF1748" s="15"/>
      <c r="AG1748" s="15"/>
      <c r="AH1748" s="15"/>
    </row>
    <row r="1749" spans="1:34" ht="19.5" customHeight="1">
      <c r="A1749" s="100"/>
      <c r="B1749" s="87"/>
      <c r="C1749" s="25"/>
      <c r="D1749" s="25"/>
      <c r="E1749" s="25"/>
      <c r="F1749" s="25"/>
      <c r="G1749" s="26"/>
      <c r="H1749" s="2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  <c r="AC1749" s="15"/>
      <c r="AD1749" s="15"/>
      <c r="AE1749" s="15"/>
      <c r="AF1749" s="15"/>
      <c r="AG1749" s="15"/>
      <c r="AH1749" s="15"/>
    </row>
    <row r="1750" spans="1:34" ht="19.5" customHeight="1">
      <c r="A1750" s="100"/>
      <c r="B1750" s="87"/>
      <c r="C1750" s="25"/>
      <c r="D1750" s="25"/>
      <c r="E1750" s="25"/>
      <c r="F1750" s="25"/>
      <c r="G1750" s="26"/>
      <c r="H1750" s="2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  <c r="AC1750" s="15"/>
      <c r="AD1750" s="15"/>
      <c r="AE1750" s="15"/>
      <c r="AF1750" s="15"/>
      <c r="AG1750" s="15"/>
      <c r="AH1750" s="15"/>
    </row>
    <row r="1751" spans="1:34" ht="19.5" customHeight="1">
      <c r="A1751" s="100"/>
      <c r="B1751" s="87"/>
      <c r="C1751" s="25"/>
      <c r="D1751" s="25"/>
      <c r="E1751" s="25"/>
      <c r="F1751" s="25"/>
      <c r="G1751" s="26"/>
      <c r="H1751" s="2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  <c r="AC1751" s="15"/>
      <c r="AD1751" s="15"/>
      <c r="AE1751" s="15"/>
      <c r="AF1751" s="15"/>
      <c r="AG1751" s="15"/>
      <c r="AH1751" s="15"/>
    </row>
    <row r="1752" spans="1:34" ht="19.5" customHeight="1">
      <c r="A1752" s="100"/>
      <c r="B1752" s="87"/>
      <c r="C1752" s="25"/>
      <c r="D1752" s="25"/>
      <c r="E1752" s="25"/>
      <c r="F1752" s="25"/>
      <c r="G1752" s="26"/>
      <c r="H1752" s="2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  <c r="AC1752" s="15"/>
      <c r="AD1752" s="15"/>
      <c r="AE1752" s="15"/>
      <c r="AF1752" s="15"/>
      <c r="AG1752" s="15"/>
      <c r="AH1752" s="15"/>
    </row>
    <row r="1753" spans="1:34" ht="19.5" customHeight="1">
      <c r="A1753" s="100"/>
      <c r="B1753" s="87"/>
      <c r="C1753" s="25"/>
      <c r="D1753" s="25"/>
      <c r="E1753" s="25"/>
      <c r="F1753" s="25"/>
      <c r="G1753" s="26"/>
      <c r="H1753" s="2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  <c r="AC1753" s="15"/>
      <c r="AD1753" s="15"/>
      <c r="AE1753" s="15"/>
      <c r="AF1753" s="15"/>
      <c r="AG1753" s="15"/>
      <c r="AH1753" s="15"/>
    </row>
    <row r="1754" spans="1:34" ht="19.5" customHeight="1">
      <c r="A1754" s="100"/>
      <c r="B1754" s="87"/>
      <c r="C1754" s="25"/>
      <c r="D1754" s="25"/>
      <c r="E1754" s="25"/>
      <c r="F1754" s="25"/>
      <c r="G1754" s="26"/>
      <c r="H1754" s="2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  <c r="AC1754" s="15"/>
      <c r="AD1754" s="15"/>
      <c r="AE1754" s="15"/>
      <c r="AF1754" s="15"/>
      <c r="AG1754" s="15"/>
      <c r="AH1754" s="15"/>
    </row>
    <row r="1755" spans="1:34" ht="19.5" customHeight="1">
      <c r="A1755" s="100"/>
      <c r="B1755" s="87"/>
      <c r="C1755" s="25"/>
      <c r="D1755" s="25"/>
      <c r="E1755" s="25"/>
      <c r="F1755" s="25"/>
      <c r="G1755" s="26"/>
      <c r="H1755" s="2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  <c r="AC1755" s="15"/>
      <c r="AD1755" s="15"/>
      <c r="AE1755" s="15"/>
      <c r="AF1755" s="15"/>
      <c r="AG1755" s="15"/>
      <c r="AH1755" s="15"/>
    </row>
    <row r="1756" spans="1:34" ht="19.5" customHeight="1">
      <c r="A1756" s="100"/>
      <c r="B1756" s="87"/>
      <c r="C1756" s="25"/>
      <c r="D1756" s="25"/>
      <c r="E1756" s="25"/>
      <c r="F1756" s="25"/>
      <c r="G1756" s="26"/>
      <c r="H1756" s="2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  <c r="AC1756" s="15"/>
      <c r="AD1756" s="15"/>
      <c r="AE1756" s="15"/>
      <c r="AF1756" s="15"/>
      <c r="AG1756" s="15"/>
      <c r="AH1756" s="15"/>
    </row>
    <row r="1757" spans="1:34" ht="19.5" customHeight="1">
      <c r="A1757" s="100"/>
      <c r="B1757" s="87"/>
      <c r="C1757" s="25"/>
      <c r="D1757" s="25"/>
      <c r="E1757" s="25"/>
      <c r="F1757" s="25"/>
      <c r="G1757" s="26"/>
      <c r="H1757" s="2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  <c r="AC1757" s="15"/>
      <c r="AD1757" s="15"/>
      <c r="AE1757" s="15"/>
      <c r="AF1757" s="15"/>
      <c r="AG1757" s="15"/>
      <c r="AH1757" s="15"/>
    </row>
    <row r="1758" spans="1:34" ht="19.5" customHeight="1">
      <c r="A1758" s="100"/>
      <c r="B1758" s="87"/>
      <c r="C1758" s="25"/>
      <c r="D1758" s="25"/>
      <c r="E1758" s="25"/>
      <c r="F1758" s="25"/>
      <c r="G1758" s="26"/>
      <c r="H1758" s="2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  <c r="AC1758" s="15"/>
      <c r="AD1758" s="15"/>
      <c r="AE1758" s="15"/>
      <c r="AF1758" s="15"/>
      <c r="AG1758" s="15"/>
      <c r="AH1758" s="15"/>
    </row>
    <row r="1759" spans="1:34" ht="19.5" customHeight="1">
      <c r="A1759" s="100"/>
      <c r="B1759" s="87"/>
      <c r="C1759" s="25"/>
      <c r="D1759" s="25"/>
      <c r="E1759" s="25"/>
      <c r="F1759" s="25"/>
      <c r="G1759" s="91"/>
      <c r="H1759" s="2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  <c r="AC1759" s="15"/>
      <c r="AD1759" s="15"/>
      <c r="AE1759" s="15"/>
      <c r="AF1759" s="15"/>
      <c r="AG1759" s="15"/>
      <c r="AH1759" s="15"/>
    </row>
    <row r="1760" spans="1:34" ht="19.5" customHeight="1">
      <c r="A1760" s="100"/>
      <c r="B1760" s="87"/>
      <c r="C1760" s="25"/>
      <c r="D1760" s="25"/>
      <c r="E1760" s="25"/>
      <c r="F1760" s="25"/>
      <c r="G1760" s="26"/>
      <c r="H1760" s="2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  <c r="AC1760" s="15"/>
      <c r="AD1760" s="15"/>
      <c r="AE1760" s="15"/>
      <c r="AF1760" s="15"/>
      <c r="AG1760" s="15"/>
      <c r="AH1760" s="15"/>
    </row>
    <row r="1761" spans="1:34" ht="19.5" customHeight="1">
      <c r="A1761" s="100"/>
      <c r="B1761" s="87"/>
      <c r="C1761" s="25"/>
      <c r="D1761" s="25"/>
      <c r="E1761" s="25"/>
      <c r="F1761" s="25"/>
      <c r="G1761" s="26"/>
      <c r="H1761" s="2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  <c r="AC1761" s="15"/>
      <c r="AD1761" s="15"/>
      <c r="AE1761" s="15"/>
      <c r="AF1761" s="15"/>
      <c r="AG1761" s="15"/>
      <c r="AH1761" s="15"/>
    </row>
    <row r="1762" spans="1:34" ht="19.5" customHeight="1">
      <c r="A1762" s="100"/>
      <c r="B1762" s="87"/>
      <c r="C1762" s="25"/>
      <c r="D1762" s="25"/>
      <c r="E1762" s="25"/>
      <c r="F1762" s="25"/>
      <c r="G1762" s="26"/>
      <c r="H1762" s="2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</row>
    <row r="1763" spans="1:34" ht="19.5" customHeight="1">
      <c r="A1763" s="100"/>
      <c r="B1763" s="87"/>
      <c r="C1763" s="25"/>
      <c r="D1763" s="25"/>
      <c r="E1763" s="25"/>
      <c r="F1763" s="25"/>
      <c r="G1763" s="91"/>
      <c r="H1763" s="2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  <c r="AC1763" s="15"/>
      <c r="AD1763" s="15"/>
      <c r="AE1763" s="15"/>
      <c r="AF1763" s="15"/>
      <c r="AG1763" s="15"/>
      <c r="AH1763" s="15"/>
    </row>
    <row r="1764" spans="1:34" ht="19.5" customHeight="1">
      <c r="A1764" s="100"/>
      <c r="B1764" s="87"/>
      <c r="C1764" s="25"/>
      <c r="D1764" s="25"/>
      <c r="E1764" s="25"/>
      <c r="F1764" s="25"/>
      <c r="G1764" s="91"/>
      <c r="H1764" s="2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  <c r="AC1764" s="15"/>
      <c r="AD1764" s="15"/>
      <c r="AE1764" s="15"/>
      <c r="AF1764" s="15"/>
      <c r="AG1764" s="15"/>
      <c r="AH1764" s="15"/>
    </row>
    <row r="1765" spans="1:34" ht="19.5" customHeight="1">
      <c r="A1765" s="100"/>
      <c r="B1765" s="87"/>
      <c r="C1765" s="25"/>
      <c r="D1765" s="25"/>
      <c r="E1765" s="25"/>
      <c r="F1765" s="25"/>
      <c r="G1765" s="26"/>
      <c r="H1765" s="2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  <c r="AC1765" s="15"/>
      <c r="AD1765" s="15"/>
      <c r="AE1765" s="15"/>
      <c r="AF1765" s="15"/>
      <c r="AG1765" s="15"/>
      <c r="AH1765" s="15"/>
    </row>
    <row r="1766" spans="1:34" ht="19.5" customHeight="1">
      <c r="A1766" s="100"/>
      <c r="B1766" s="87"/>
      <c r="C1766" s="25"/>
      <c r="D1766" s="25"/>
      <c r="E1766" s="25"/>
      <c r="F1766" s="25"/>
      <c r="G1766" s="26"/>
      <c r="H1766" s="2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  <c r="AC1766" s="15"/>
      <c r="AD1766" s="15"/>
      <c r="AE1766" s="15"/>
      <c r="AF1766" s="15"/>
      <c r="AG1766" s="15"/>
      <c r="AH1766" s="15"/>
    </row>
    <row r="1767" spans="1:34" ht="19.5" customHeight="1">
      <c r="A1767" s="100"/>
      <c r="B1767" s="87"/>
      <c r="C1767" s="25"/>
      <c r="D1767" s="25"/>
      <c r="E1767" s="25"/>
      <c r="F1767" s="25"/>
      <c r="G1767" s="25"/>
      <c r="H1767" s="2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  <c r="AC1767" s="15"/>
      <c r="AD1767" s="15"/>
      <c r="AE1767" s="15"/>
      <c r="AF1767" s="15"/>
      <c r="AG1767" s="15"/>
      <c r="AH1767" s="15"/>
    </row>
    <row r="1768" spans="1:34" ht="19.5" customHeight="1">
      <c r="A1768" s="100"/>
      <c r="B1768" s="87"/>
      <c r="C1768" s="25"/>
      <c r="D1768" s="25"/>
      <c r="E1768" s="25"/>
      <c r="F1768" s="25"/>
      <c r="G1768" s="25"/>
      <c r="H1768" s="2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  <c r="AC1768" s="15"/>
      <c r="AD1768" s="15"/>
      <c r="AE1768" s="15"/>
      <c r="AF1768" s="15"/>
      <c r="AG1768" s="15"/>
      <c r="AH1768" s="15"/>
    </row>
    <row r="1769" spans="1:34" ht="19.5" customHeight="1">
      <c r="A1769" s="100"/>
      <c r="B1769" s="87"/>
      <c r="C1769" s="25"/>
      <c r="D1769" s="25"/>
      <c r="E1769" s="25"/>
      <c r="F1769" s="25"/>
      <c r="G1769" s="26"/>
      <c r="H1769" s="2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  <c r="AC1769" s="15"/>
      <c r="AD1769" s="15"/>
      <c r="AE1769" s="15"/>
      <c r="AF1769" s="15"/>
      <c r="AG1769" s="15"/>
      <c r="AH1769" s="15"/>
    </row>
    <row r="1770" spans="1:34" ht="19.5" customHeight="1">
      <c r="A1770" s="100"/>
      <c r="B1770" s="87"/>
      <c r="C1770" s="25"/>
      <c r="D1770" s="25"/>
      <c r="E1770" s="25"/>
      <c r="F1770" s="25"/>
      <c r="G1770" s="26"/>
      <c r="H1770" s="2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  <c r="AC1770" s="15"/>
      <c r="AD1770" s="15"/>
      <c r="AE1770" s="15"/>
      <c r="AF1770" s="15"/>
      <c r="AG1770" s="15"/>
      <c r="AH1770" s="15"/>
    </row>
    <row r="1771" spans="1:34" ht="19.5" customHeight="1">
      <c r="A1771" s="100"/>
      <c r="B1771" s="87"/>
      <c r="C1771" s="25"/>
      <c r="D1771" s="25"/>
      <c r="E1771" s="25"/>
      <c r="F1771" s="25"/>
      <c r="G1771" s="26"/>
      <c r="H1771" s="2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  <c r="AC1771" s="15"/>
      <c r="AD1771" s="15"/>
      <c r="AE1771" s="15"/>
      <c r="AF1771" s="15"/>
      <c r="AG1771" s="15"/>
      <c r="AH1771" s="15"/>
    </row>
    <row r="1772" spans="1:34" ht="19.5" customHeight="1">
      <c r="A1772" s="100"/>
      <c r="B1772" s="87"/>
      <c r="C1772" s="25"/>
      <c r="D1772" s="25"/>
      <c r="E1772" s="25"/>
      <c r="F1772" s="25"/>
      <c r="G1772" s="26"/>
      <c r="H1772" s="25"/>
      <c r="I1772" s="99"/>
      <c r="J1772" s="37"/>
      <c r="K1772" s="38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  <c r="AC1772" s="15"/>
      <c r="AD1772" s="15"/>
      <c r="AE1772" s="15"/>
      <c r="AF1772" s="15"/>
      <c r="AG1772" s="15"/>
      <c r="AH1772" s="15"/>
    </row>
    <row r="1773" spans="1:34" ht="19.5" customHeight="1">
      <c r="A1773" s="100"/>
      <c r="B1773" s="87"/>
      <c r="C1773" s="25"/>
      <c r="D1773" s="25"/>
      <c r="E1773" s="25"/>
      <c r="F1773" s="25"/>
      <c r="G1773" s="26"/>
      <c r="H1773" s="2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  <c r="AC1773" s="15"/>
      <c r="AD1773" s="15"/>
      <c r="AE1773" s="15"/>
      <c r="AF1773" s="15"/>
      <c r="AG1773" s="15"/>
      <c r="AH1773" s="15"/>
    </row>
    <row r="1774" spans="1:34" ht="19.5" customHeight="1">
      <c r="A1774" s="100"/>
      <c r="B1774" s="87"/>
      <c r="C1774" s="25"/>
      <c r="D1774" s="25"/>
      <c r="E1774" s="25"/>
      <c r="F1774" s="25"/>
      <c r="G1774" s="26"/>
      <c r="H1774" s="2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  <c r="AC1774" s="15"/>
      <c r="AD1774" s="15"/>
      <c r="AE1774" s="15"/>
      <c r="AF1774" s="15"/>
      <c r="AG1774" s="15"/>
      <c r="AH1774" s="15"/>
    </row>
    <row r="1775" spans="1:34" ht="19.5" customHeight="1">
      <c r="A1775" s="100"/>
      <c r="B1775" s="87"/>
      <c r="C1775" s="25"/>
      <c r="D1775" s="25"/>
      <c r="E1775" s="25"/>
      <c r="F1775" s="25"/>
      <c r="G1775" s="26"/>
      <c r="H1775" s="2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  <c r="AC1775" s="15"/>
      <c r="AD1775" s="15"/>
      <c r="AE1775" s="15"/>
      <c r="AF1775" s="15"/>
      <c r="AG1775" s="15"/>
      <c r="AH1775" s="15"/>
    </row>
    <row r="1776" spans="1:34" ht="19.5" customHeight="1">
      <c r="A1776" s="100"/>
      <c r="B1776" s="87"/>
      <c r="C1776" s="25"/>
      <c r="D1776" s="25"/>
      <c r="E1776" s="25"/>
      <c r="F1776" s="25"/>
      <c r="G1776" s="26"/>
      <c r="H1776" s="2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  <c r="AC1776" s="15"/>
      <c r="AD1776" s="15"/>
      <c r="AE1776" s="15"/>
      <c r="AF1776" s="15"/>
      <c r="AG1776" s="15"/>
      <c r="AH1776" s="15"/>
    </row>
    <row r="1777" spans="1:34" ht="19.5" customHeight="1">
      <c r="A1777" s="100"/>
      <c r="B1777" s="87"/>
      <c r="C1777" s="25"/>
      <c r="D1777" s="25"/>
      <c r="E1777" s="25"/>
      <c r="F1777" s="25"/>
      <c r="G1777" s="26"/>
      <c r="H1777" s="2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  <c r="AC1777" s="15"/>
      <c r="AD1777" s="15"/>
      <c r="AE1777" s="15"/>
      <c r="AF1777" s="15"/>
      <c r="AG1777" s="15"/>
      <c r="AH1777" s="15"/>
    </row>
    <row r="1778" spans="1:34" ht="19.5" customHeight="1">
      <c r="A1778" s="100"/>
      <c r="B1778" s="87"/>
      <c r="C1778" s="25"/>
      <c r="D1778" s="25"/>
      <c r="E1778" s="25"/>
      <c r="F1778" s="25"/>
      <c r="G1778" s="91"/>
      <c r="H1778" s="2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  <c r="AC1778" s="15"/>
      <c r="AD1778" s="15"/>
      <c r="AE1778" s="15"/>
      <c r="AF1778" s="15"/>
      <c r="AG1778" s="15"/>
      <c r="AH1778" s="15"/>
    </row>
    <row r="1779" spans="1:34" ht="19.5" customHeight="1">
      <c r="A1779" s="100"/>
      <c r="B1779" s="87"/>
      <c r="C1779" s="25"/>
      <c r="D1779" s="25"/>
      <c r="E1779" s="25"/>
      <c r="F1779" s="25"/>
      <c r="G1779" s="26"/>
      <c r="H1779" s="2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  <c r="AC1779" s="15"/>
      <c r="AD1779" s="15"/>
      <c r="AE1779" s="15"/>
      <c r="AF1779" s="15"/>
      <c r="AG1779" s="15"/>
      <c r="AH1779" s="15"/>
    </row>
    <row r="1780" spans="1:34" ht="19.5" customHeight="1">
      <c r="A1780" s="100"/>
      <c r="B1780" s="87"/>
      <c r="C1780" s="25"/>
      <c r="D1780" s="25"/>
      <c r="E1780" s="25"/>
      <c r="F1780" s="25"/>
      <c r="G1780" s="91"/>
      <c r="H1780" s="2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</row>
    <row r="1781" spans="1:34" ht="19.5" customHeight="1">
      <c r="A1781" s="100"/>
      <c r="B1781" s="87"/>
      <c r="C1781" s="25"/>
      <c r="D1781" s="25"/>
      <c r="E1781" s="25"/>
      <c r="F1781" s="25"/>
      <c r="G1781" s="26"/>
      <c r="H1781" s="2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  <c r="AC1781" s="15"/>
      <c r="AD1781" s="15"/>
      <c r="AE1781" s="15"/>
      <c r="AF1781" s="15"/>
      <c r="AG1781" s="15"/>
      <c r="AH1781" s="15"/>
    </row>
    <row r="1782" spans="1:34" ht="19.5" customHeight="1">
      <c r="A1782" s="100"/>
      <c r="B1782" s="87"/>
      <c r="C1782" s="25"/>
      <c r="D1782" s="25"/>
      <c r="E1782" s="25"/>
      <c r="F1782" s="25"/>
      <c r="G1782" s="91"/>
      <c r="H1782" s="2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  <c r="AC1782" s="15"/>
      <c r="AD1782" s="15"/>
      <c r="AE1782" s="15"/>
      <c r="AF1782" s="15"/>
      <c r="AG1782" s="15"/>
      <c r="AH1782" s="15"/>
    </row>
    <row r="1783" spans="1:34" ht="19.5" customHeight="1">
      <c r="A1783" s="100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  <c r="AC1783" s="15"/>
      <c r="AD1783" s="15"/>
      <c r="AE1783" s="15"/>
      <c r="AF1783" s="15"/>
      <c r="AG1783" s="15"/>
      <c r="AH1783" s="15"/>
    </row>
    <row r="1784" spans="1:34" ht="19.5" customHeight="1">
      <c r="A1784" s="100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  <c r="AC1784" s="15"/>
      <c r="AD1784" s="15"/>
      <c r="AE1784" s="15"/>
      <c r="AF1784" s="15"/>
      <c r="AG1784" s="15"/>
      <c r="AH1784" s="15"/>
    </row>
    <row r="1785" spans="1:34" ht="19.5" customHeight="1">
      <c r="A1785" s="100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  <c r="AC1785" s="15"/>
      <c r="AD1785" s="15"/>
      <c r="AE1785" s="15"/>
      <c r="AF1785" s="15"/>
      <c r="AG1785" s="15"/>
      <c r="AH1785" s="15"/>
    </row>
    <row r="1786" spans="1:34" ht="19.5" customHeight="1">
      <c r="A1786" s="100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  <c r="AC1786" s="15"/>
      <c r="AD1786" s="15"/>
      <c r="AE1786" s="15"/>
      <c r="AF1786" s="15"/>
      <c r="AG1786" s="15"/>
      <c r="AH1786" s="15"/>
    </row>
    <row r="1787" spans="1:34" ht="19.5" customHeight="1">
      <c r="A1787" s="100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  <c r="AC1787" s="15"/>
      <c r="AD1787" s="15"/>
      <c r="AE1787" s="15"/>
      <c r="AF1787" s="15"/>
      <c r="AG1787" s="15"/>
      <c r="AH1787" s="15"/>
    </row>
    <row r="1788" spans="1:34" ht="19.5" customHeight="1">
      <c r="A1788" s="100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  <c r="AC1788" s="15"/>
      <c r="AD1788" s="15"/>
      <c r="AE1788" s="15"/>
      <c r="AF1788" s="15"/>
      <c r="AG1788" s="15"/>
      <c r="AH1788" s="15"/>
    </row>
    <row r="1789" spans="1:34" ht="19.5" customHeight="1">
      <c r="A1789" s="100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  <c r="AC1789" s="15"/>
      <c r="AD1789" s="15"/>
      <c r="AE1789" s="15"/>
      <c r="AF1789" s="15"/>
      <c r="AG1789" s="15"/>
      <c r="AH1789" s="15"/>
    </row>
    <row r="1790" spans="1:34" ht="19.5" customHeight="1">
      <c r="A1790" s="100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  <c r="AC1790" s="15"/>
      <c r="AD1790" s="15"/>
      <c r="AE1790" s="15"/>
      <c r="AF1790" s="15"/>
      <c r="AG1790" s="15"/>
      <c r="AH1790" s="15"/>
    </row>
    <row r="1791" spans="1:34" ht="19.5" customHeight="1">
      <c r="A1791" s="100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  <c r="AC1791" s="15"/>
      <c r="AD1791" s="15"/>
      <c r="AE1791" s="15"/>
      <c r="AF1791" s="15"/>
      <c r="AG1791" s="15"/>
      <c r="AH1791" s="15"/>
    </row>
    <row r="1792" spans="1:34" ht="19.5" customHeight="1">
      <c r="A1792" s="100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  <c r="AC1792" s="15"/>
      <c r="AD1792" s="15"/>
      <c r="AE1792" s="15"/>
      <c r="AF1792" s="15"/>
      <c r="AG1792" s="15"/>
      <c r="AH1792" s="15"/>
    </row>
    <row r="1793" spans="1:34" ht="19.5" customHeight="1">
      <c r="A1793" s="100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  <c r="AC1793" s="15"/>
      <c r="AD1793" s="15"/>
      <c r="AE1793" s="15"/>
      <c r="AF1793" s="15"/>
      <c r="AG1793" s="15"/>
      <c r="AH1793" s="15"/>
    </row>
    <row r="1794" spans="1:34" ht="19.5" customHeight="1">
      <c r="A1794" s="100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  <c r="AC1794" s="15"/>
      <c r="AD1794" s="15"/>
      <c r="AE1794" s="15"/>
      <c r="AF1794" s="15"/>
      <c r="AG1794" s="15"/>
      <c r="AH1794" s="15"/>
    </row>
    <row r="1795" spans="1:34" ht="19.5" customHeight="1">
      <c r="A1795" s="100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  <c r="AC1795" s="15"/>
      <c r="AD1795" s="15"/>
      <c r="AE1795" s="15"/>
      <c r="AF1795" s="15"/>
      <c r="AG1795" s="15"/>
      <c r="AH1795" s="15"/>
    </row>
    <row r="1796" spans="1:34" ht="19.5" customHeight="1">
      <c r="A1796" s="100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  <c r="AC1796" s="15"/>
      <c r="AD1796" s="15"/>
      <c r="AE1796" s="15"/>
      <c r="AF1796" s="15"/>
      <c r="AG1796" s="15"/>
      <c r="AH1796" s="15"/>
    </row>
    <row r="1797" spans="1:34" ht="19.5" customHeight="1">
      <c r="A1797" s="100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  <c r="AC1797" s="15"/>
      <c r="AD1797" s="15"/>
      <c r="AE1797" s="15"/>
      <c r="AF1797" s="15"/>
      <c r="AG1797" s="15"/>
      <c r="AH1797" s="15"/>
    </row>
    <row r="1798" spans="1:34" ht="19.5" customHeight="1">
      <c r="A1798" s="100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</row>
    <row r="1799" spans="1:34" ht="19.5" customHeight="1">
      <c r="A1799" s="100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  <c r="AC1799" s="15"/>
      <c r="AD1799" s="15"/>
      <c r="AE1799" s="15"/>
      <c r="AF1799" s="15"/>
      <c r="AG1799" s="15"/>
      <c r="AH1799" s="15"/>
    </row>
    <row r="1800" spans="1:34" ht="19.5" customHeight="1">
      <c r="A1800" s="100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  <c r="AC1800" s="15"/>
      <c r="AD1800" s="15"/>
      <c r="AE1800" s="15"/>
      <c r="AF1800" s="15"/>
      <c r="AG1800" s="15"/>
      <c r="AH1800" s="15"/>
    </row>
    <row r="1801" spans="1:34" ht="19.5" customHeight="1">
      <c r="A1801" s="100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  <c r="AC1801" s="15"/>
      <c r="AD1801" s="15"/>
      <c r="AE1801" s="15"/>
      <c r="AF1801" s="15"/>
      <c r="AG1801" s="15"/>
      <c r="AH1801" s="15"/>
    </row>
    <row r="1802" spans="1:34" ht="19.5" customHeight="1">
      <c r="A1802" s="100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  <c r="AC1802" s="15"/>
      <c r="AD1802" s="15"/>
      <c r="AE1802" s="15"/>
      <c r="AF1802" s="15"/>
      <c r="AG1802" s="15"/>
      <c r="AH1802" s="15"/>
    </row>
    <row r="1803" spans="1:34" ht="19.5" customHeight="1">
      <c r="A1803" s="100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  <c r="AC1803" s="15"/>
      <c r="AD1803" s="15"/>
      <c r="AE1803" s="15"/>
      <c r="AF1803" s="15"/>
      <c r="AG1803" s="15"/>
      <c r="AH1803" s="15"/>
    </row>
    <row r="1804" spans="1:34" ht="19.5" customHeight="1">
      <c r="A1804" s="100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  <c r="AC1804" s="15"/>
      <c r="AD1804" s="15"/>
      <c r="AE1804" s="15"/>
      <c r="AF1804" s="15"/>
      <c r="AG1804" s="15"/>
      <c r="AH1804" s="15"/>
    </row>
    <row r="1805" spans="1:34" ht="19.5" customHeight="1">
      <c r="A1805" s="100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  <c r="AC1805" s="15"/>
      <c r="AD1805" s="15"/>
      <c r="AE1805" s="15"/>
      <c r="AF1805" s="15"/>
      <c r="AG1805" s="15"/>
      <c r="AH1805" s="15"/>
    </row>
    <row r="1806" spans="1:34" ht="19.5" customHeight="1">
      <c r="A1806" s="100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  <c r="AC1806" s="15"/>
      <c r="AD1806" s="15"/>
      <c r="AE1806" s="15"/>
      <c r="AF1806" s="15"/>
      <c r="AG1806" s="15"/>
      <c r="AH1806" s="15"/>
    </row>
    <row r="1807" spans="1:34" ht="19.5" customHeight="1">
      <c r="A1807" s="100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  <c r="AC1807" s="15"/>
      <c r="AD1807" s="15"/>
      <c r="AE1807" s="15"/>
      <c r="AF1807" s="15"/>
      <c r="AG1807" s="15"/>
      <c r="AH1807" s="15"/>
    </row>
    <row r="1808" spans="1:34" ht="19.5" customHeight="1">
      <c r="A1808" s="100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  <c r="AC1808" s="15"/>
      <c r="AD1808" s="15"/>
      <c r="AE1808" s="15"/>
      <c r="AF1808" s="15"/>
      <c r="AG1808" s="15"/>
      <c r="AH1808" s="15"/>
    </row>
    <row r="1809" spans="1:34" ht="19.5" customHeight="1">
      <c r="A1809" s="100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  <c r="AC1809" s="15"/>
      <c r="AD1809" s="15"/>
      <c r="AE1809" s="15"/>
      <c r="AF1809" s="15"/>
      <c r="AG1809" s="15"/>
      <c r="AH1809" s="15"/>
    </row>
    <row r="1810" spans="1:34" ht="19.5" customHeight="1">
      <c r="A1810" s="100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  <c r="AC1810" s="15"/>
      <c r="AD1810" s="15"/>
      <c r="AE1810" s="15"/>
      <c r="AF1810" s="15"/>
      <c r="AG1810" s="15"/>
      <c r="AH1810" s="15"/>
    </row>
    <row r="1811" spans="1:34" ht="19.5" customHeight="1">
      <c r="A1811" s="100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  <c r="AC1811" s="15"/>
      <c r="AD1811" s="15"/>
      <c r="AE1811" s="15"/>
      <c r="AF1811" s="15"/>
      <c r="AG1811" s="15"/>
      <c r="AH1811" s="15"/>
    </row>
    <row r="1812" spans="1:34" ht="19.5" customHeight="1">
      <c r="A1812" s="100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  <c r="AC1812" s="15"/>
      <c r="AD1812" s="15"/>
      <c r="AE1812" s="15"/>
      <c r="AF1812" s="15"/>
      <c r="AG1812" s="15"/>
      <c r="AH1812" s="15"/>
    </row>
    <row r="1813" spans="1:34" ht="19.5" customHeight="1">
      <c r="A1813" s="100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  <c r="AC1813" s="15"/>
      <c r="AD1813" s="15"/>
      <c r="AE1813" s="15"/>
      <c r="AF1813" s="15"/>
      <c r="AG1813" s="15"/>
      <c r="AH1813" s="15"/>
    </row>
    <row r="1814" spans="1:34" ht="19.5" customHeight="1">
      <c r="A1814" s="100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  <c r="AC1814" s="15"/>
      <c r="AD1814" s="15"/>
      <c r="AE1814" s="15"/>
      <c r="AF1814" s="15"/>
      <c r="AG1814" s="15"/>
      <c r="AH1814" s="15"/>
    </row>
    <row r="1815" spans="1:34" ht="19.5" customHeight="1">
      <c r="A1815" s="100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  <c r="AC1815" s="15"/>
      <c r="AD1815" s="15"/>
      <c r="AE1815" s="15"/>
      <c r="AF1815" s="15"/>
      <c r="AG1815" s="15"/>
      <c r="AH1815" s="15"/>
    </row>
    <row r="1816" spans="1:34" ht="19.5" customHeight="1">
      <c r="A1816" s="100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</row>
    <row r="1817" spans="1:34" ht="19.5" customHeight="1">
      <c r="A1817" s="100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  <c r="AC1817" s="15"/>
      <c r="AD1817" s="15"/>
      <c r="AE1817" s="15"/>
      <c r="AF1817" s="15"/>
      <c r="AG1817" s="15"/>
      <c r="AH1817" s="15"/>
    </row>
    <row r="1818" spans="1:34" ht="19.5" customHeight="1">
      <c r="A1818" s="100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  <c r="AC1818" s="15"/>
      <c r="AD1818" s="15"/>
      <c r="AE1818" s="15"/>
      <c r="AF1818" s="15"/>
      <c r="AG1818" s="15"/>
      <c r="AH1818" s="15"/>
    </row>
    <row r="1819" spans="1:34" ht="19.5" customHeight="1">
      <c r="A1819" s="100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  <c r="AC1819" s="15"/>
      <c r="AD1819" s="15"/>
      <c r="AE1819" s="15"/>
      <c r="AF1819" s="15"/>
      <c r="AG1819" s="15"/>
      <c r="AH1819" s="15"/>
    </row>
    <row r="1820" spans="1:34" ht="19.5" customHeight="1">
      <c r="A1820" s="100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  <c r="AC1820" s="15"/>
      <c r="AD1820" s="15"/>
      <c r="AE1820" s="15"/>
      <c r="AF1820" s="15"/>
      <c r="AG1820" s="15"/>
      <c r="AH1820" s="15"/>
    </row>
    <row r="1821" spans="1:34" ht="19.5" customHeight="1">
      <c r="A1821" s="100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  <c r="AC1821" s="15"/>
      <c r="AD1821" s="15"/>
      <c r="AE1821" s="15"/>
      <c r="AF1821" s="15"/>
      <c r="AG1821" s="15"/>
      <c r="AH1821" s="15"/>
    </row>
    <row r="1822" spans="1:34" ht="19.5" customHeight="1">
      <c r="A1822" s="100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  <c r="AC1822" s="15"/>
      <c r="AD1822" s="15"/>
      <c r="AE1822" s="15"/>
      <c r="AF1822" s="15"/>
      <c r="AG1822" s="15"/>
      <c r="AH1822" s="15"/>
    </row>
    <row r="1823" spans="1:34" ht="19.5" customHeight="1">
      <c r="A1823" s="100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  <c r="AC1823" s="15"/>
      <c r="AD1823" s="15"/>
      <c r="AE1823" s="15"/>
      <c r="AF1823" s="15"/>
      <c r="AG1823" s="15"/>
      <c r="AH1823" s="15"/>
    </row>
    <row r="1824" spans="1:34" ht="19.5" customHeight="1">
      <c r="A1824" s="100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  <c r="AC1824" s="15"/>
      <c r="AD1824" s="15"/>
      <c r="AE1824" s="15"/>
      <c r="AF1824" s="15"/>
      <c r="AG1824" s="15"/>
      <c r="AH1824" s="15"/>
    </row>
    <row r="1825" spans="1:34" ht="19.5" customHeight="1">
      <c r="A1825" s="100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  <c r="AC1825" s="15"/>
      <c r="AD1825" s="15"/>
      <c r="AE1825" s="15"/>
      <c r="AF1825" s="15"/>
      <c r="AG1825" s="15"/>
      <c r="AH1825" s="15"/>
    </row>
    <row r="1826" spans="1:34" ht="19.5" customHeight="1">
      <c r="A1826" s="100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  <c r="AC1826" s="15"/>
      <c r="AD1826" s="15"/>
      <c r="AE1826" s="15"/>
      <c r="AF1826" s="15"/>
      <c r="AG1826" s="15"/>
      <c r="AH1826" s="15"/>
    </row>
    <row r="1827" spans="1:34" ht="19.5" customHeight="1">
      <c r="A1827" s="100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  <c r="AC1827" s="15"/>
      <c r="AD1827" s="15"/>
      <c r="AE1827" s="15"/>
      <c r="AF1827" s="15"/>
      <c r="AG1827" s="15"/>
      <c r="AH1827" s="15"/>
    </row>
    <row r="1828" spans="1:34" ht="19.5" customHeight="1">
      <c r="A1828" s="100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  <c r="AC1828" s="15"/>
      <c r="AD1828" s="15"/>
      <c r="AE1828" s="15"/>
      <c r="AF1828" s="15"/>
      <c r="AG1828" s="15"/>
      <c r="AH1828" s="15"/>
    </row>
    <row r="1829" spans="1:34" ht="19.5" customHeight="1">
      <c r="A1829" s="100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  <c r="AC1829" s="15"/>
      <c r="AD1829" s="15"/>
      <c r="AE1829" s="15"/>
      <c r="AF1829" s="15"/>
      <c r="AG1829" s="15"/>
      <c r="AH1829" s="15"/>
    </row>
    <row r="1830" spans="1:34" ht="19.5" customHeight="1">
      <c r="A1830" s="100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  <c r="AC1830" s="15"/>
      <c r="AD1830" s="15"/>
      <c r="AE1830" s="15"/>
      <c r="AF1830" s="15"/>
      <c r="AG1830" s="15"/>
      <c r="AH1830" s="15"/>
    </row>
    <row r="1831" spans="1:34" ht="19.5" customHeight="1">
      <c r="A1831" s="100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  <c r="AC1831" s="15"/>
      <c r="AD1831" s="15"/>
      <c r="AE1831" s="15"/>
      <c r="AF1831" s="15"/>
      <c r="AG1831" s="15"/>
      <c r="AH1831" s="15"/>
    </row>
    <row r="1832" spans="1:34" ht="19.5" customHeight="1">
      <c r="A1832" s="100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  <c r="AC1832" s="15"/>
      <c r="AD1832" s="15"/>
      <c r="AE1832" s="15"/>
      <c r="AF1832" s="15"/>
      <c r="AG1832" s="15"/>
      <c r="AH1832" s="15"/>
    </row>
    <row r="1833" spans="1:34" ht="19.5" customHeight="1">
      <c r="A1833" s="100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  <c r="AC1833" s="15"/>
      <c r="AD1833" s="15"/>
      <c r="AE1833" s="15"/>
      <c r="AF1833" s="15"/>
      <c r="AG1833" s="15"/>
      <c r="AH1833" s="15"/>
    </row>
    <row r="1834" spans="1:34" ht="19.5" customHeight="1">
      <c r="A1834" s="100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</row>
    <row r="1835" spans="1:34" ht="19.5" customHeight="1">
      <c r="A1835" s="100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  <c r="AC1835" s="15"/>
      <c r="AD1835" s="15"/>
      <c r="AE1835" s="15"/>
      <c r="AF1835" s="15"/>
      <c r="AG1835" s="15"/>
      <c r="AH1835" s="15"/>
    </row>
    <row r="1836" spans="1:34" ht="19.5" customHeight="1">
      <c r="A1836" s="100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  <c r="AC1836" s="15"/>
      <c r="AD1836" s="15"/>
      <c r="AE1836" s="15"/>
      <c r="AF1836" s="15"/>
      <c r="AG1836" s="15"/>
      <c r="AH1836" s="15"/>
    </row>
    <row r="1837" spans="1:34" ht="19.5" customHeight="1">
      <c r="A1837" s="100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  <c r="AC1837" s="15"/>
      <c r="AD1837" s="15"/>
      <c r="AE1837" s="15"/>
      <c r="AF1837" s="15"/>
      <c r="AG1837" s="15"/>
      <c r="AH1837" s="15"/>
    </row>
    <row r="1838" spans="1:34" ht="19.5" customHeight="1">
      <c r="A1838" s="100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  <c r="AC1838" s="15"/>
      <c r="AD1838" s="15"/>
      <c r="AE1838" s="15"/>
      <c r="AF1838" s="15"/>
      <c r="AG1838" s="15"/>
      <c r="AH1838" s="15"/>
    </row>
    <row r="1839" spans="1:34" ht="19.5" customHeight="1">
      <c r="A1839" s="100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  <c r="AC1839" s="15"/>
      <c r="AD1839" s="15"/>
      <c r="AE1839" s="15"/>
      <c r="AF1839" s="15"/>
      <c r="AG1839" s="15"/>
      <c r="AH1839" s="15"/>
    </row>
    <row r="1840" spans="1:34" ht="19.5" customHeight="1">
      <c r="A1840" s="100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  <c r="AC1840" s="15"/>
      <c r="AD1840" s="15"/>
      <c r="AE1840" s="15"/>
      <c r="AF1840" s="15"/>
      <c r="AG1840" s="15"/>
      <c r="AH1840" s="15"/>
    </row>
    <row r="1841" spans="1:34" ht="19.5" customHeight="1">
      <c r="A1841" s="100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  <c r="AC1841" s="15"/>
      <c r="AD1841" s="15"/>
      <c r="AE1841" s="15"/>
      <c r="AF1841" s="15"/>
      <c r="AG1841" s="15"/>
      <c r="AH1841" s="15"/>
    </row>
    <row r="1842" spans="1:34" ht="19.5" customHeight="1">
      <c r="A1842" s="100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  <c r="AC1842" s="15"/>
      <c r="AD1842" s="15"/>
      <c r="AE1842" s="15"/>
      <c r="AF1842" s="15"/>
      <c r="AG1842" s="15"/>
      <c r="AH1842" s="15"/>
    </row>
    <row r="1843" spans="1:34" ht="19.5" customHeight="1">
      <c r="A1843" s="100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  <c r="AC1843" s="15"/>
      <c r="AD1843" s="15"/>
      <c r="AE1843" s="15"/>
      <c r="AF1843" s="15"/>
      <c r="AG1843" s="15"/>
      <c r="AH1843" s="15"/>
    </row>
    <row r="1844" spans="1:34" ht="19.5" customHeight="1">
      <c r="A1844" s="100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  <c r="AC1844" s="15"/>
      <c r="AD1844" s="15"/>
      <c r="AE1844" s="15"/>
      <c r="AF1844" s="15"/>
      <c r="AG1844" s="15"/>
      <c r="AH1844" s="15"/>
    </row>
    <row r="1845" spans="1:34" ht="19.5" customHeight="1">
      <c r="A1845" s="100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  <c r="AC1845" s="15"/>
      <c r="AD1845" s="15"/>
      <c r="AE1845" s="15"/>
      <c r="AF1845" s="15"/>
      <c r="AG1845" s="15"/>
      <c r="AH1845" s="15"/>
    </row>
    <row r="1846" spans="1:34" ht="19.5" customHeight="1">
      <c r="A1846" s="100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  <c r="AC1846" s="15"/>
      <c r="AD1846" s="15"/>
      <c r="AE1846" s="15"/>
      <c r="AF1846" s="15"/>
      <c r="AG1846" s="15"/>
      <c r="AH1846" s="15"/>
    </row>
    <row r="1847" spans="1:34" ht="19.5" customHeight="1">
      <c r="A1847" s="100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  <c r="AC1847" s="15"/>
      <c r="AD1847" s="15"/>
      <c r="AE1847" s="15"/>
      <c r="AF1847" s="15"/>
      <c r="AG1847" s="15"/>
      <c r="AH1847" s="15"/>
    </row>
    <row r="1848" spans="1:34" ht="19.5" customHeight="1">
      <c r="A1848" s="100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  <c r="AC1848" s="15"/>
      <c r="AD1848" s="15"/>
      <c r="AE1848" s="15"/>
      <c r="AF1848" s="15"/>
      <c r="AG1848" s="15"/>
      <c r="AH1848" s="15"/>
    </row>
    <row r="1849" spans="1:34" ht="19.5" customHeight="1">
      <c r="A1849" s="100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  <c r="AC1849" s="15"/>
      <c r="AD1849" s="15"/>
      <c r="AE1849" s="15"/>
      <c r="AF1849" s="15"/>
      <c r="AG1849" s="15"/>
      <c r="AH1849" s="15"/>
    </row>
    <row r="1850" spans="1:34" ht="19.5" customHeight="1">
      <c r="A1850" s="100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  <c r="AC1850" s="15"/>
      <c r="AD1850" s="15"/>
      <c r="AE1850" s="15"/>
      <c r="AF1850" s="15"/>
      <c r="AG1850" s="15"/>
      <c r="AH1850" s="15"/>
    </row>
    <row r="1851" spans="1:34" ht="19.5" customHeight="1">
      <c r="A1851" s="100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  <c r="AC1851" s="15"/>
      <c r="AD1851" s="15"/>
      <c r="AE1851" s="15"/>
      <c r="AF1851" s="15"/>
      <c r="AG1851" s="15"/>
      <c r="AH1851" s="15"/>
    </row>
    <row r="1852" spans="1:34" ht="19.5" customHeight="1">
      <c r="A1852" s="100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  <c r="AC1852" s="15"/>
      <c r="AD1852" s="15"/>
      <c r="AE1852" s="15"/>
      <c r="AF1852" s="15"/>
      <c r="AG1852" s="15"/>
      <c r="AH1852" s="15"/>
    </row>
    <row r="1853" spans="1:34" ht="19.5" customHeight="1">
      <c r="A1853" s="100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  <c r="AC1853" s="15"/>
      <c r="AD1853" s="15"/>
      <c r="AE1853" s="15"/>
      <c r="AF1853" s="15"/>
      <c r="AG1853" s="15"/>
      <c r="AH1853" s="15"/>
    </row>
    <row r="1854" spans="1:34" ht="19.5" customHeight="1">
      <c r="A1854" s="100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  <c r="AC1854" s="15"/>
      <c r="AD1854" s="15"/>
      <c r="AE1854" s="15"/>
      <c r="AF1854" s="15"/>
      <c r="AG1854" s="15"/>
      <c r="AH1854" s="15"/>
    </row>
    <row r="1855" spans="1:34" ht="19.5" customHeight="1">
      <c r="A1855" s="100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  <c r="AC1855" s="15"/>
      <c r="AD1855" s="15"/>
      <c r="AE1855" s="15"/>
      <c r="AF1855" s="15"/>
      <c r="AG1855" s="15"/>
      <c r="AH1855" s="15"/>
    </row>
    <row r="1856" spans="1:34" ht="19.5" customHeight="1">
      <c r="A1856" s="100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  <c r="AC1856" s="15"/>
      <c r="AD1856" s="15"/>
      <c r="AE1856" s="15"/>
      <c r="AF1856" s="15"/>
      <c r="AG1856" s="15"/>
      <c r="AH1856" s="15"/>
    </row>
    <row r="1857" spans="1:34" ht="19.5" customHeight="1">
      <c r="A1857" s="100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  <c r="AC1857" s="15"/>
      <c r="AD1857" s="15"/>
      <c r="AE1857" s="15"/>
      <c r="AF1857" s="15"/>
      <c r="AG1857" s="15"/>
      <c r="AH1857" s="15"/>
    </row>
    <row r="1858" spans="1:34" ht="19.5" customHeight="1">
      <c r="A1858" s="100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  <c r="AC1858" s="15"/>
      <c r="AD1858" s="15"/>
      <c r="AE1858" s="15"/>
      <c r="AF1858" s="15"/>
      <c r="AG1858" s="15"/>
      <c r="AH1858" s="15"/>
    </row>
    <row r="1859" spans="1:34" ht="19.5" customHeight="1">
      <c r="A1859" s="100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  <c r="AC1859" s="15"/>
      <c r="AD1859" s="15"/>
      <c r="AE1859" s="15"/>
      <c r="AF1859" s="15"/>
      <c r="AG1859" s="15"/>
      <c r="AH1859" s="15"/>
    </row>
    <row r="1860" spans="1:34" ht="19.5" customHeight="1">
      <c r="A1860" s="100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  <c r="AC1860" s="15"/>
      <c r="AD1860" s="15"/>
      <c r="AE1860" s="15"/>
      <c r="AF1860" s="15"/>
      <c r="AG1860" s="15"/>
      <c r="AH1860" s="15"/>
    </row>
    <row r="1861" spans="1:34" ht="19.5" customHeight="1">
      <c r="A1861" s="100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  <c r="AC1861" s="15"/>
      <c r="AD1861" s="15"/>
      <c r="AE1861" s="15"/>
      <c r="AF1861" s="15"/>
      <c r="AG1861" s="15"/>
      <c r="AH1861" s="15"/>
    </row>
    <row r="1862" spans="1:34" ht="19.5" customHeight="1">
      <c r="A1862" s="100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  <c r="AC1862" s="15"/>
      <c r="AD1862" s="15"/>
      <c r="AE1862" s="15"/>
      <c r="AF1862" s="15"/>
      <c r="AG1862" s="15"/>
      <c r="AH1862" s="15"/>
    </row>
    <row r="1863" spans="1:34" ht="19.5" customHeight="1">
      <c r="A1863" s="100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  <c r="AC1863" s="15"/>
      <c r="AD1863" s="15"/>
      <c r="AE1863" s="15"/>
      <c r="AF1863" s="15"/>
      <c r="AG1863" s="15"/>
      <c r="AH1863" s="15"/>
    </row>
    <row r="1864" spans="1:34" ht="19.5" customHeight="1">
      <c r="A1864" s="100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  <c r="AC1864" s="15"/>
      <c r="AD1864" s="15"/>
      <c r="AE1864" s="15"/>
      <c r="AF1864" s="15"/>
      <c r="AG1864" s="15"/>
      <c r="AH1864" s="15"/>
    </row>
    <row r="1865" spans="1:34" ht="19.5" customHeight="1">
      <c r="A1865" s="100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  <c r="AC1865" s="15"/>
      <c r="AD1865" s="15"/>
      <c r="AE1865" s="15"/>
      <c r="AF1865" s="15"/>
      <c r="AG1865" s="15"/>
      <c r="AH1865" s="15"/>
    </row>
    <row r="1866" spans="1:34" ht="19.5" customHeight="1">
      <c r="A1866" s="100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  <c r="AC1866" s="15"/>
      <c r="AD1866" s="15"/>
      <c r="AE1866" s="15"/>
      <c r="AF1866" s="15"/>
      <c r="AG1866" s="15"/>
      <c r="AH1866" s="15"/>
    </row>
    <row r="1867" spans="1:34" ht="19.5" customHeight="1">
      <c r="A1867" s="100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  <c r="AC1867" s="15"/>
      <c r="AD1867" s="15"/>
      <c r="AE1867" s="15"/>
      <c r="AF1867" s="15"/>
      <c r="AG1867" s="15"/>
      <c r="AH1867" s="15"/>
    </row>
    <row r="1868" spans="1:34" ht="19.5" customHeight="1">
      <c r="A1868" s="100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  <c r="AC1868" s="15"/>
      <c r="AD1868" s="15"/>
      <c r="AE1868" s="15"/>
      <c r="AF1868" s="15"/>
      <c r="AG1868" s="15"/>
      <c r="AH1868" s="15"/>
    </row>
    <row r="1869" spans="1:34" ht="19.5" customHeight="1">
      <c r="A1869" s="100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  <c r="AC1869" s="15"/>
      <c r="AD1869" s="15"/>
      <c r="AE1869" s="15"/>
      <c r="AF1869" s="15"/>
      <c r="AG1869" s="15"/>
      <c r="AH1869" s="15"/>
    </row>
    <row r="1870" spans="1:34" ht="19.5" customHeight="1">
      <c r="A1870" s="100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  <c r="AC1870" s="15"/>
      <c r="AD1870" s="15"/>
      <c r="AE1870" s="15"/>
      <c r="AF1870" s="15"/>
      <c r="AG1870" s="15"/>
      <c r="AH1870" s="15"/>
    </row>
    <row r="1871" spans="1:34" ht="19.5" customHeight="1">
      <c r="A1871" s="100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  <c r="AC1871" s="15"/>
      <c r="AD1871" s="15"/>
      <c r="AE1871" s="15"/>
      <c r="AF1871" s="15"/>
      <c r="AG1871" s="15"/>
      <c r="AH1871" s="15"/>
    </row>
    <row r="1872" spans="1:34" ht="19.5" customHeight="1">
      <c r="A1872" s="100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  <c r="AC1872" s="15"/>
      <c r="AD1872" s="15"/>
      <c r="AE1872" s="15"/>
      <c r="AF1872" s="15"/>
      <c r="AG1872" s="15"/>
      <c r="AH1872" s="15"/>
    </row>
    <row r="1873" spans="1:34" ht="19.5" customHeight="1">
      <c r="A1873" s="100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  <c r="AC1873" s="15"/>
      <c r="AD1873" s="15"/>
      <c r="AE1873" s="15"/>
      <c r="AF1873" s="15"/>
      <c r="AG1873" s="15"/>
      <c r="AH1873" s="15"/>
    </row>
    <row r="1874" spans="1:34" ht="19.5" customHeight="1">
      <c r="A1874" s="100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  <c r="AC1874" s="15"/>
      <c r="AD1874" s="15"/>
      <c r="AE1874" s="15"/>
      <c r="AF1874" s="15"/>
      <c r="AG1874" s="15"/>
      <c r="AH1874" s="15"/>
    </row>
    <row r="1875" spans="1:34" ht="19.5" customHeight="1">
      <c r="A1875" s="100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  <c r="AC1875" s="15"/>
      <c r="AD1875" s="15"/>
      <c r="AE1875" s="15"/>
      <c r="AF1875" s="15"/>
      <c r="AG1875" s="15"/>
      <c r="AH1875" s="15"/>
    </row>
    <row r="1876" spans="1:34" ht="19.5" customHeight="1">
      <c r="A1876" s="100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  <c r="AC1876" s="15"/>
      <c r="AD1876" s="15"/>
      <c r="AE1876" s="15"/>
      <c r="AF1876" s="15"/>
      <c r="AG1876" s="15"/>
      <c r="AH1876" s="15"/>
    </row>
    <row r="1877" spans="1:34" ht="19.5" customHeight="1">
      <c r="A1877" s="100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  <c r="AC1877" s="15"/>
      <c r="AD1877" s="15"/>
      <c r="AE1877" s="15"/>
      <c r="AF1877" s="15"/>
      <c r="AG1877" s="15"/>
      <c r="AH1877" s="15"/>
    </row>
    <row r="1878" spans="1:34" ht="19.5" customHeight="1">
      <c r="A1878" s="100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  <c r="AC1878" s="15"/>
      <c r="AD1878" s="15"/>
      <c r="AE1878" s="15"/>
      <c r="AF1878" s="15"/>
      <c r="AG1878" s="15"/>
      <c r="AH1878" s="15"/>
    </row>
    <row r="1879" spans="1:34" ht="19.5" customHeight="1">
      <c r="A1879" s="100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  <c r="AC1879" s="15"/>
      <c r="AD1879" s="15"/>
      <c r="AE1879" s="15"/>
      <c r="AF1879" s="15"/>
      <c r="AG1879" s="15"/>
      <c r="AH1879" s="15"/>
    </row>
    <row r="1880" spans="1:34" ht="19.5" customHeight="1">
      <c r="A1880" s="100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  <c r="AC1880" s="15"/>
      <c r="AD1880" s="15"/>
      <c r="AE1880" s="15"/>
      <c r="AF1880" s="15"/>
      <c r="AG1880" s="15"/>
      <c r="AH1880" s="15"/>
    </row>
    <row r="1881" spans="1:34" ht="19.5" customHeight="1">
      <c r="A1881" s="100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  <c r="AC1881" s="15"/>
      <c r="AD1881" s="15"/>
      <c r="AE1881" s="15"/>
      <c r="AF1881" s="15"/>
      <c r="AG1881" s="15"/>
      <c r="AH1881" s="15"/>
    </row>
    <row r="1882" spans="1:34" ht="19.5" customHeight="1">
      <c r="A1882" s="100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  <c r="AC1882" s="15"/>
      <c r="AD1882" s="15"/>
      <c r="AE1882" s="15"/>
      <c r="AF1882" s="15"/>
      <c r="AG1882" s="15"/>
      <c r="AH1882" s="15"/>
    </row>
    <row r="1883" spans="1:34" ht="19.5" customHeight="1">
      <c r="A1883" s="100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  <c r="AC1883" s="15"/>
      <c r="AD1883" s="15"/>
      <c r="AE1883" s="15"/>
      <c r="AF1883" s="15"/>
      <c r="AG1883" s="15"/>
      <c r="AH1883" s="15"/>
    </row>
    <row r="1884" spans="1:34" ht="19.5" customHeight="1">
      <c r="A1884" s="100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  <c r="AC1884" s="15"/>
      <c r="AD1884" s="15"/>
      <c r="AE1884" s="15"/>
      <c r="AF1884" s="15"/>
      <c r="AG1884" s="15"/>
      <c r="AH1884" s="15"/>
    </row>
    <row r="1885" spans="1:34" ht="19.5" customHeight="1">
      <c r="A1885" s="100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  <c r="AC1885" s="15"/>
      <c r="AD1885" s="15"/>
      <c r="AE1885" s="15"/>
      <c r="AF1885" s="15"/>
      <c r="AG1885" s="15"/>
      <c r="AH1885" s="15"/>
    </row>
    <row r="1886" spans="1:34" ht="19.5" customHeight="1">
      <c r="A1886" s="100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  <c r="AC1886" s="15"/>
      <c r="AD1886" s="15"/>
      <c r="AE1886" s="15"/>
      <c r="AF1886" s="15"/>
      <c r="AG1886" s="15"/>
      <c r="AH1886" s="15"/>
    </row>
    <row r="1887" spans="1:34" ht="19.5" customHeight="1">
      <c r="A1887" s="100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  <c r="AC1887" s="15"/>
      <c r="AD1887" s="15"/>
      <c r="AE1887" s="15"/>
      <c r="AF1887" s="15"/>
      <c r="AG1887" s="15"/>
      <c r="AH1887" s="15"/>
    </row>
    <row r="1888" spans="1:34" ht="19.5" customHeight="1">
      <c r="A1888" s="100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  <c r="AC1888" s="15"/>
      <c r="AD1888" s="15"/>
      <c r="AE1888" s="15"/>
      <c r="AF1888" s="15"/>
      <c r="AG1888" s="15"/>
      <c r="AH1888" s="15"/>
    </row>
    <row r="1889" spans="1:34" ht="19.5" customHeight="1">
      <c r="A1889" s="100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  <c r="AC1889" s="15"/>
      <c r="AD1889" s="15"/>
      <c r="AE1889" s="15"/>
      <c r="AF1889" s="15"/>
      <c r="AG1889" s="15"/>
      <c r="AH1889" s="15"/>
    </row>
    <row r="1890" spans="1:34" ht="19.5" customHeight="1">
      <c r="A1890" s="100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  <c r="AC1890" s="15"/>
      <c r="AD1890" s="15"/>
      <c r="AE1890" s="15"/>
      <c r="AF1890" s="15"/>
      <c r="AG1890" s="15"/>
      <c r="AH1890" s="15"/>
    </row>
    <row r="1891" spans="1:34" ht="19.5" customHeight="1">
      <c r="A1891" s="100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  <c r="AC1891" s="15"/>
      <c r="AD1891" s="15"/>
      <c r="AE1891" s="15"/>
      <c r="AF1891" s="15"/>
      <c r="AG1891" s="15"/>
      <c r="AH1891" s="15"/>
    </row>
    <row r="1892" spans="1:34" ht="19.5" customHeight="1">
      <c r="A1892" s="100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  <c r="AC1892" s="15"/>
      <c r="AD1892" s="15"/>
      <c r="AE1892" s="15"/>
      <c r="AF1892" s="15"/>
      <c r="AG1892" s="15"/>
      <c r="AH1892" s="15"/>
    </row>
    <row r="1893" spans="1:34" ht="19.5" customHeight="1">
      <c r="A1893" s="100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  <c r="AC1893" s="15"/>
      <c r="AD1893" s="15"/>
      <c r="AE1893" s="15"/>
      <c r="AF1893" s="15"/>
      <c r="AG1893" s="15"/>
      <c r="AH1893" s="15"/>
    </row>
    <row r="1894" spans="1:34" ht="19.5" customHeight="1">
      <c r="A1894" s="100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  <c r="AC1894" s="15"/>
      <c r="AD1894" s="15"/>
      <c r="AE1894" s="15"/>
      <c r="AF1894" s="15"/>
      <c r="AG1894" s="15"/>
      <c r="AH1894" s="15"/>
    </row>
    <row r="1895" spans="1:34" ht="19.5" customHeight="1">
      <c r="A1895" s="100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  <c r="AC1895" s="15"/>
      <c r="AD1895" s="15"/>
      <c r="AE1895" s="15"/>
      <c r="AF1895" s="15"/>
      <c r="AG1895" s="15"/>
      <c r="AH1895" s="15"/>
    </row>
    <row r="1896" spans="1:34" ht="19.5" customHeight="1">
      <c r="A1896" s="100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  <c r="AC1896" s="15"/>
      <c r="AD1896" s="15"/>
      <c r="AE1896" s="15"/>
      <c r="AF1896" s="15"/>
      <c r="AG1896" s="15"/>
      <c r="AH1896" s="15"/>
    </row>
    <row r="1897" spans="1:34" ht="19.5" customHeight="1">
      <c r="A1897" s="100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  <c r="AC1897" s="15"/>
      <c r="AD1897" s="15"/>
      <c r="AE1897" s="15"/>
      <c r="AF1897" s="15"/>
      <c r="AG1897" s="15"/>
      <c r="AH1897" s="15"/>
    </row>
    <row r="1898" spans="1:34" ht="19.5" customHeight="1">
      <c r="A1898" s="100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  <c r="AC1898" s="15"/>
      <c r="AD1898" s="15"/>
      <c r="AE1898" s="15"/>
      <c r="AF1898" s="15"/>
      <c r="AG1898" s="15"/>
      <c r="AH1898" s="15"/>
    </row>
    <row r="1899" spans="1:34" ht="19.5" customHeight="1">
      <c r="A1899" s="100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  <c r="AC1899" s="15"/>
      <c r="AD1899" s="15"/>
      <c r="AE1899" s="15"/>
      <c r="AF1899" s="15"/>
      <c r="AG1899" s="15"/>
      <c r="AH1899" s="15"/>
    </row>
    <row r="1900" spans="1:34" ht="19.5" customHeight="1">
      <c r="A1900" s="100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  <c r="AC1900" s="15"/>
      <c r="AD1900" s="15"/>
      <c r="AE1900" s="15"/>
      <c r="AF1900" s="15"/>
      <c r="AG1900" s="15"/>
      <c r="AH1900" s="15"/>
    </row>
    <row r="1901" spans="1:34" ht="19.5" customHeight="1">
      <c r="A1901" s="100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  <c r="AC1901" s="15"/>
      <c r="AD1901" s="15"/>
      <c r="AE1901" s="15"/>
      <c r="AF1901" s="15"/>
      <c r="AG1901" s="15"/>
      <c r="AH1901" s="15"/>
    </row>
    <row r="1902" spans="1:34" ht="19.5" customHeight="1">
      <c r="A1902" s="100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  <c r="AC1902" s="15"/>
      <c r="AD1902" s="15"/>
      <c r="AE1902" s="15"/>
      <c r="AF1902" s="15"/>
      <c r="AG1902" s="15"/>
      <c r="AH1902" s="15"/>
    </row>
    <row r="1903" spans="1:34" ht="19.5" customHeight="1">
      <c r="A1903" s="100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  <c r="AC1903" s="15"/>
      <c r="AD1903" s="15"/>
      <c r="AE1903" s="15"/>
      <c r="AF1903" s="15"/>
      <c r="AG1903" s="15"/>
      <c r="AH1903" s="15"/>
    </row>
    <row r="1904" spans="1:34" ht="19.5" customHeight="1">
      <c r="A1904" s="100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  <c r="AC1904" s="15"/>
      <c r="AD1904" s="15"/>
      <c r="AE1904" s="15"/>
      <c r="AF1904" s="15"/>
      <c r="AG1904" s="15"/>
      <c r="AH1904" s="15"/>
    </row>
    <row r="1905" spans="1:34" ht="19.5" customHeight="1">
      <c r="A1905" s="100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  <c r="AC1905" s="15"/>
      <c r="AD1905" s="15"/>
      <c r="AE1905" s="15"/>
      <c r="AF1905" s="15"/>
      <c r="AG1905" s="15"/>
      <c r="AH1905" s="15"/>
    </row>
  </sheetData>
  <autoFilter ref="A2:AH105" xr:uid="{00000000-0009-0000-0000-000000000000}"/>
  <mergeCells count="11">
    <mergeCell ref="M63:O63"/>
    <mergeCell ref="I68:K68"/>
    <mergeCell ref="I73:K73"/>
    <mergeCell ref="I79:K79"/>
    <mergeCell ref="M86:O86"/>
    <mergeCell ref="I86:K86"/>
    <mergeCell ref="I96:K96"/>
    <mergeCell ref="B229:H229"/>
    <mergeCell ref="B492:H492"/>
    <mergeCell ref="A1:H1"/>
    <mergeCell ref="A5:H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61"/>
  <sheetViews>
    <sheetView workbookViewId="0"/>
  </sheetViews>
  <sheetFormatPr baseColWidth="10" defaultColWidth="14.42578125" defaultRowHeight="15" customHeight="1"/>
  <cols>
    <col min="2" max="2" width="23.7109375" customWidth="1"/>
  </cols>
  <sheetData>
    <row r="1" spans="1:29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2"/>
      <c r="Z1" s="102"/>
      <c r="AA1" s="102"/>
      <c r="AB1" s="102"/>
      <c r="AC1" s="102"/>
    </row>
    <row r="2" spans="1:29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2"/>
      <c r="Z2" s="102"/>
      <c r="AA2" s="102"/>
      <c r="AB2" s="102"/>
      <c r="AC2" s="102"/>
    </row>
    <row r="3" spans="1:29">
      <c r="A3" s="275" t="s">
        <v>52</v>
      </c>
      <c r="B3" s="273"/>
      <c r="C3" s="274"/>
      <c r="D3" s="103" t="s">
        <v>53</v>
      </c>
      <c r="E3" s="103" t="s">
        <v>54</v>
      </c>
      <c r="F3" s="103" t="s">
        <v>55</v>
      </c>
      <c r="G3" s="103" t="s">
        <v>56</v>
      </c>
      <c r="H3" s="103" t="s">
        <v>57</v>
      </c>
      <c r="I3" s="103" t="s">
        <v>58</v>
      </c>
      <c r="J3" s="103" t="s">
        <v>59</v>
      </c>
      <c r="K3" s="103" t="s">
        <v>60</v>
      </c>
      <c r="L3" s="103" t="s">
        <v>61</v>
      </c>
      <c r="M3" s="103" t="s">
        <v>62</v>
      </c>
      <c r="N3" s="103" t="s">
        <v>63</v>
      </c>
      <c r="O3" s="103" t="s">
        <v>64</v>
      </c>
      <c r="P3" s="101"/>
      <c r="Q3" s="101"/>
      <c r="R3" s="101"/>
      <c r="S3" s="101"/>
      <c r="T3" s="101"/>
      <c r="U3" s="101"/>
      <c r="V3" s="101"/>
      <c r="W3" s="101"/>
      <c r="X3" s="101"/>
      <c r="Y3" s="102"/>
      <c r="Z3" s="102"/>
      <c r="AA3" s="102"/>
      <c r="AB3" s="102"/>
      <c r="AC3" s="102"/>
    </row>
    <row r="4" spans="1:29">
      <c r="A4" s="104" t="s">
        <v>65</v>
      </c>
      <c r="B4" s="105" t="s">
        <v>12</v>
      </c>
      <c r="C4" s="106">
        <f t="shared" ref="C4:C8" si="0">SUM(D4:O4)</f>
        <v>358950000</v>
      </c>
      <c r="D4" s="107">
        <f>SUMIF('COMPRA USD'!$K$345:$K$1124,D3,'COMPRA USD'!$G$345:$G$1124)</f>
        <v>25380000</v>
      </c>
      <c r="E4" s="107">
        <f>SUMIF('COMPRA USD'!$K$345:$K$1124,E3,'COMPRA USD'!$G$345:$G$1124)</f>
        <v>22030000</v>
      </c>
      <c r="F4" s="107">
        <f>SUMIF('COMPRA USD'!$K$345:$K$1124,F3,'COMPRA USD'!$G$345:$G$1124)</f>
        <v>24180000</v>
      </c>
      <c r="G4" s="107">
        <f>SUMIF('COMPRA USD'!$K$345:$K$1124,G3,'COMPRA USD'!$G$345:$G$1124)</f>
        <v>34060000</v>
      </c>
      <c r="H4" s="107">
        <f>SUMIF('COMPRA USD'!$K$345:$K$1124,H3,'COMPRA USD'!$G$345:$G$1124)</f>
        <v>39660000</v>
      </c>
      <c r="I4" s="107">
        <f>SUMIF('COMPRA USD'!$K$345:$K$1124,I3,'COMPRA USD'!$G$345:$G$1124)</f>
        <v>30510000</v>
      </c>
      <c r="J4" s="107">
        <f>SUMIF('COMPRA USD'!$K$345:$K$1124,J3,'COMPRA USD'!$G$345:$G$1124)</f>
        <v>38280000</v>
      </c>
      <c r="K4" s="107">
        <f>SUMIF('COMPRA USD'!$K$345:$K$1124,K3,'COMPRA USD'!$G$345:$G$1124)</f>
        <v>44410000</v>
      </c>
      <c r="L4" s="107">
        <f>SUMIF('COMPRA USD'!$K$345:$K$1124,L3,'COMPRA USD'!$G$345:$G$1124)</f>
        <v>43740000</v>
      </c>
      <c r="M4" s="107">
        <f>SUMIF('COMPRA USD'!$K$345:$K$1124,M3,'COMPRA USD'!$G$345:$G$1124)</f>
        <v>45550000</v>
      </c>
      <c r="N4" s="107">
        <f>SUMIF('COMPRA USD'!$K$345:$K$1124,N3,'COMPRA USD'!$G$345:$G$1124)</f>
        <v>11150000</v>
      </c>
      <c r="O4" s="107">
        <f>SUMIF('COMPRA USD'!$K$345:$K$1124,O3,'COMPRA USD'!$G$345:$G$1124)</f>
        <v>0</v>
      </c>
      <c r="P4" s="101"/>
      <c r="Q4" s="101"/>
      <c r="R4" s="101"/>
      <c r="S4" s="101"/>
      <c r="T4" s="101"/>
      <c r="U4" s="101"/>
      <c r="V4" s="101"/>
      <c r="W4" s="101"/>
      <c r="X4" s="101"/>
      <c r="Y4" s="102"/>
      <c r="Z4" s="102"/>
      <c r="AA4" s="102"/>
      <c r="AB4" s="102"/>
      <c r="AC4" s="102"/>
    </row>
    <row r="5" spans="1:29">
      <c r="A5" s="108"/>
      <c r="B5" s="104" t="s">
        <v>10</v>
      </c>
      <c r="C5" s="106">
        <f t="shared" si="0"/>
        <v>335523315500</v>
      </c>
      <c r="D5" s="106">
        <f>SUMIF('COMPRA USD'!$K$345:$K$1124,D3,'COMPRA USD'!$E$345:$E$1124)</f>
        <v>23029667000</v>
      </c>
      <c r="E5" s="106">
        <f>SUMIF('COMPRA USD'!$K$345:$K$1124,E3,'COMPRA USD'!$E$345:$E$1124)</f>
        <v>21225298000</v>
      </c>
      <c r="F5" s="106">
        <f>SUMIF('COMPRA USD'!$K$345:$K$1124,F3,'COMPRA USD'!$E$345:$E$1124)</f>
        <v>23406092500</v>
      </c>
      <c r="G5" s="106">
        <f>SUMIF('COMPRA USD'!$K$345:$K$1124,G3,'COMPRA USD'!$E$345:$E$1124)</f>
        <v>32632017000</v>
      </c>
      <c r="H5" s="106">
        <f>SUMIF('COMPRA USD'!$K$345:$K$1124,H3,'COMPRA USD'!$E$345:$E$1124)</f>
        <v>36357732000</v>
      </c>
      <c r="I5" s="106">
        <f>SUMIF('COMPRA USD'!$K$345:$K$1124,I3,'COMPRA USD'!$E$345:$E$1124)</f>
        <v>28234032000</v>
      </c>
      <c r="J5" s="106">
        <f>SUMIF('COMPRA USD'!$K$345:$K$1124,J3,'COMPRA USD'!$E$345:$E$1124)</f>
        <v>35843834000</v>
      </c>
      <c r="K5" s="106">
        <f>SUMIF('COMPRA USD'!$K$345:$K$1124,K3,'COMPRA USD'!$E$345:$E$1124)</f>
        <v>41197350000</v>
      </c>
      <c r="L5" s="106">
        <f>SUMIF('COMPRA USD'!$K$345:$K$1124,L3,'COMPRA USD'!$E$345:$E$1124)</f>
        <v>40302168000</v>
      </c>
      <c r="M5" s="106">
        <f>SUMIF('COMPRA USD'!$K$345:$K$1124,M3,'COMPRA USD'!$E$345:$E$1124)</f>
        <v>42607077500</v>
      </c>
      <c r="N5" s="106">
        <f>SUMIF('COMPRA USD'!$K$345:$K$1124,N3,'COMPRA USD'!$E$345:$E$1124)</f>
        <v>10688047500</v>
      </c>
      <c r="O5" s="106">
        <f>SUMIF('COMPRA USD'!$K$345:$K$1124,O3,'COMPRA USD'!$E$345:$E$1124)</f>
        <v>0</v>
      </c>
      <c r="P5" s="101"/>
      <c r="Q5" s="101"/>
      <c r="R5" s="101"/>
      <c r="S5" s="101"/>
      <c r="T5" s="101"/>
      <c r="U5" s="101"/>
      <c r="V5" s="101"/>
      <c r="W5" s="101"/>
      <c r="X5" s="101"/>
      <c r="Y5" s="102"/>
      <c r="Z5" s="102"/>
      <c r="AA5" s="102"/>
      <c r="AB5" s="102"/>
      <c r="AC5" s="102"/>
    </row>
    <row r="6" spans="1:29">
      <c r="A6" s="108"/>
      <c r="B6" s="104" t="s">
        <v>66</v>
      </c>
      <c r="C6" s="106">
        <f t="shared" si="0"/>
        <v>201670000</v>
      </c>
      <c r="D6" s="107">
        <f t="shared" ref="D6:O6" si="1">D16+D28</f>
        <v>9400000</v>
      </c>
      <c r="E6" s="107">
        <f t="shared" si="1"/>
        <v>1550000</v>
      </c>
      <c r="F6" s="107">
        <f t="shared" si="1"/>
        <v>1720000</v>
      </c>
      <c r="G6" s="107">
        <f t="shared" si="1"/>
        <v>19750000</v>
      </c>
      <c r="H6" s="107">
        <f t="shared" si="1"/>
        <v>25050000</v>
      </c>
      <c r="I6" s="107">
        <f t="shared" si="1"/>
        <v>21410000</v>
      </c>
      <c r="J6" s="107">
        <f t="shared" si="1"/>
        <v>21750000</v>
      </c>
      <c r="K6" s="107">
        <f t="shared" si="1"/>
        <v>33050000</v>
      </c>
      <c r="L6" s="107">
        <f t="shared" si="1"/>
        <v>30240000</v>
      </c>
      <c r="M6" s="107">
        <f t="shared" si="1"/>
        <v>31300000</v>
      </c>
      <c r="N6" s="107">
        <f t="shared" si="1"/>
        <v>6450000</v>
      </c>
      <c r="O6" s="107">
        <f t="shared" si="1"/>
        <v>0</v>
      </c>
      <c r="P6" s="101"/>
      <c r="Q6" s="101"/>
      <c r="R6" s="101"/>
      <c r="S6" s="101"/>
      <c r="T6" s="101"/>
      <c r="U6" s="101"/>
      <c r="V6" s="101"/>
      <c r="W6" s="101"/>
      <c r="X6" s="101"/>
      <c r="Y6" s="102"/>
      <c r="Z6" s="102"/>
      <c r="AA6" s="102"/>
      <c r="AB6" s="102"/>
      <c r="AC6" s="102"/>
    </row>
    <row r="7" spans="1:29">
      <c r="A7" s="108"/>
      <c r="B7" s="104" t="s">
        <v>67</v>
      </c>
      <c r="C7" s="106">
        <f t="shared" si="0"/>
        <v>132090000</v>
      </c>
      <c r="D7" s="107">
        <f t="shared" ref="D7:O7" si="2">D17+D29</f>
        <v>15980000</v>
      </c>
      <c r="E7" s="107">
        <f t="shared" si="2"/>
        <v>20480000</v>
      </c>
      <c r="F7" s="107">
        <f t="shared" si="2"/>
        <v>22460000</v>
      </c>
      <c r="G7" s="107">
        <f t="shared" si="2"/>
        <v>14310000</v>
      </c>
      <c r="H7" s="107">
        <f t="shared" si="2"/>
        <v>14610000</v>
      </c>
      <c r="I7" s="107">
        <f t="shared" si="2"/>
        <v>7350000</v>
      </c>
      <c r="J7" s="107">
        <f t="shared" si="2"/>
        <v>9950000</v>
      </c>
      <c r="K7" s="107">
        <f t="shared" si="2"/>
        <v>6150000</v>
      </c>
      <c r="L7" s="107">
        <f t="shared" si="2"/>
        <v>7450000</v>
      </c>
      <c r="M7" s="107">
        <f t="shared" si="2"/>
        <v>9150000</v>
      </c>
      <c r="N7" s="107">
        <f t="shared" si="2"/>
        <v>4200000</v>
      </c>
      <c r="O7" s="107">
        <f t="shared" si="2"/>
        <v>0</v>
      </c>
      <c r="P7" s="101"/>
      <c r="Q7" s="101"/>
      <c r="R7" s="101"/>
      <c r="S7" s="101"/>
      <c r="T7" s="101"/>
      <c r="U7" s="101"/>
      <c r="V7" s="101"/>
      <c r="W7" s="101"/>
      <c r="X7" s="101"/>
      <c r="Y7" s="102"/>
      <c r="Z7" s="102"/>
      <c r="AA7" s="102"/>
      <c r="AB7" s="102"/>
      <c r="AC7" s="102"/>
    </row>
    <row r="8" spans="1:29">
      <c r="A8" s="108"/>
      <c r="B8" s="104" t="s">
        <v>68</v>
      </c>
      <c r="C8" s="106">
        <f t="shared" si="0"/>
        <v>24690000</v>
      </c>
      <c r="D8" s="109">
        <f t="shared" ref="D8:M8" si="3">D18</f>
        <v>0</v>
      </c>
      <c r="E8" s="109">
        <f t="shared" si="3"/>
        <v>0</v>
      </c>
      <c r="F8" s="109">
        <f t="shared" si="3"/>
        <v>0</v>
      </c>
      <c r="G8" s="109">
        <f t="shared" si="3"/>
        <v>0</v>
      </c>
      <c r="H8" s="109">
        <f t="shared" si="3"/>
        <v>0</v>
      </c>
      <c r="I8" s="107">
        <f t="shared" si="3"/>
        <v>1750000</v>
      </c>
      <c r="J8" s="107">
        <f t="shared" si="3"/>
        <v>6580000</v>
      </c>
      <c r="K8" s="107">
        <f t="shared" si="3"/>
        <v>5210000</v>
      </c>
      <c r="L8" s="107">
        <f t="shared" si="3"/>
        <v>6050000</v>
      </c>
      <c r="M8" s="107">
        <f t="shared" si="3"/>
        <v>5100000</v>
      </c>
      <c r="N8" s="109"/>
      <c r="O8" s="109"/>
      <c r="P8" s="101"/>
      <c r="Q8" s="101"/>
      <c r="R8" s="101"/>
      <c r="S8" s="101"/>
      <c r="T8" s="101"/>
      <c r="U8" s="101"/>
      <c r="V8" s="101"/>
      <c r="W8" s="101"/>
      <c r="X8" s="101"/>
      <c r="Y8" s="102"/>
      <c r="Z8" s="102"/>
      <c r="AA8" s="102"/>
      <c r="AB8" s="102"/>
      <c r="AC8" s="102"/>
    </row>
    <row r="9" spans="1:29">
      <c r="A9" s="110"/>
      <c r="B9" s="104" t="s">
        <v>69</v>
      </c>
      <c r="C9" s="111">
        <f>AVERAGE('COMPRA USD'!H345:H1124)</f>
        <v>936.06958015267526</v>
      </c>
      <c r="D9" s="111">
        <f>AVERAGEIF('COMPRA USD'!$K$345:$K$704,D3,'COMPRA USD'!$H$345:$H$704)</f>
        <v>910.05774193548359</v>
      </c>
      <c r="E9" s="111">
        <f>AVERAGEIF('COMPRA USD'!$K$345:$K$704,E3,'COMPRA USD'!$H$345:$H$704)</f>
        <v>966.28785714285709</v>
      </c>
      <c r="F9" s="111">
        <f>AVERAGEIF('COMPRA USD'!$K$345:$K$704,F3,'COMPRA USD'!$H$345:$H$704)</f>
        <v>969.95645161290338</v>
      </c>
      <c r="G9" s="111">
        <f>AVERAGEIF('COMPRA USD'!$K$345:$K$704,G3,'COMPRA USD'!$H$345:$H$704)</f>
        <v>957.41226415094332</v>
      </c>
      <c r="H9" s="111">
        <f>AVERAGEIF('COMPRA USD'!$K$345:$K$704,H3,'COMPRA USD'!$H$345:$H$704)</f>
        <v>917.87040816326464</v>
      </c>
      <c r="I9" s="111">
        <f>AVERAGEIF('COMPRA USD'!$K$345:$K$704,I3,'COMPRA USD'!$H$345:$H$704)</f>
        <v>928.0829268292681</v>
      </c>
      <c r="J9" s="111">
        <f>AVERAGEIF('COMPRA USD'!$K$345:$K$704,J3,'COMPRA USD'!$H$345:$H$704)</f>
        <v>937.09262295081942</v>
      </c>
      <c r="K9" s="111">
        <f>AVERAGEIF('COMPRA USD'!$K$345:$K$704,K3,'COMPRA USD'!$H$345:$H$704)</f>
        <v>928.21666666666636</v>
      </c>
      <c r="L9" s="111">
        <f>AVERAGEIF('COMPRA USD'!$K$345:$K$704,L3,'COMPRA USD'!$H$345:$H$704)</f>
        <v>925.38333333333333</v>
      </c>
      <c r="M9" s="111" t="e">
        <f>AVERAGEIF('COMPRA USD'!$K$345:$K$704,M3,'COMPRA USD'!$H$345:$H$704)</f>
        <v>#DIV/0!</v>
      </c>
      <c r="N9" s="111" t="e">
        <f>AVERAGEIF('COMPRA USD'!$K$345:$K$704,N3,'COMPRA USD'!$H$345:$H$704)</f>
        <v>#DIV/0!</v>
      </c>
      <c r="O9" s="111" t="e">
        <f>AVERAGEIF('COMPRA USD'!$K$345:$K$704,O3,'COMPRA USD'!$H$345:$H$704)</f>
        <v>#DIV/0!</v>
      </c>
      <c r="P9" s="101"/>
      <c r="Q9" s="101"/>
      <c r="R9" s="101"/>
      <c r="S9" s="101"/>
      <c r="T9" s="101"/>
      <c r="U9" s="101"/>
      <c r="V9" s="101"/>
      <c r="W9" s="101"/>
      <c r="X9" s="101"/>
      <c r="Y9" s="102"/>
      <c r="Z9" s="102"/>
      <c r="AA9" s="102"/>
      <c r="AB9" s="102"/>
      <c r="AC9" s="102"/>
    </row>
    <row r="10" spans="1:29">
      <c r="A10" s="102"/>
      <c r="B10" s="104" t="s">
        <v>70</v>
      </c>
      <c r="C10" s="112">
        <f t="shared" ref="C10:O10" si="4">C21+C32</f>
        <v>-17055069500</v>
      </c>
      <c r="D10" s="112">
        <f t="shared" si="4"/>
        <v>2392700</v>
      </c>
      <c r="E10" s="112">
        <f t="shared" si="4"/>
        <v>-5709300</v>
      </c>
      <c r="F10" s="112">
        <f t="shared" si="4"/>
        <v>-5762000</v>
      </c>
      <c r="G10" s="112">
        <f t="shared" si="4"/>
        <v>6923600</v>
      </c>
      <c r="H10" s="112">
        <f t="shared" si="4"/>
        <v>-12645800</v>
      </c>
      <c r="I10" s="112">
        <f t="shared" si="4"/>
        <v>-10659799.999999762</v>
      </c>
      <c r="J10" s="112">
        <f t="shared" si="4"/>
        <v>1843400</v>
      </c>
      <c r="K10" s="112">
        <f t="shared" si="4"/>
        <v>-971200</v>
      </c>
      <c r="L10" s="112">
        <f t="shared" si="4"/>
        <v>-26628100</v>
      </c>
      <c r="M10" s="112">
        <f t="shared" si="4"/>
        <v>-6315805500</v>
      </c>
      <c r="N10" s="112">
        <f t="shared" si="4"/>
        <v>-10688047500</v>
      </c>
      <c r="O10" s="112">
        <f t="shared" si="4"/>
        <v>0</v>
      </c>
      <c r="P10" s="101"/>
      <c r="Q10" s="101"/>
      <c r="R10" s="101"/>
      <c r="S10" s="101"/>
      <c r="T10" s="101"/>
      <c r="U10" s="101"/>
      <c r="V10" s="101"/>
      <c r="W10" s="101"/>
      <c r="X10" s="101"/>
      <c r="Y10" s="102"/>
      <c r="Z10" s="102"/>
      <c r="AA10" s="102"/>
      <c r="AB10" s="102"/>
      <c r="AC10" s="102"/>
    </row>
    <row r="11" spans="1:29">
      <c r="A11" s="113"/>
      <c r="B11" s="101"/>
      <c r="C11" s="114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2"/>
      <c r="Z11" s="102"/>
      <c r="AA11" s="102"/>
      <c r="AB11" s="102"/>
      <c r="AC11" s="102"/>
    </row>
    <row r="12" spans="1:29">
      <c r="A12" s="101"/>
      <c r="B12" s="101"/>
      <c r="C12" s="114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2"/>
      <c r="Z12" s="102"/>
      <c r="AA12" s="102"/>
      <c r="AB12" s="102"/>
      <c r="AC12" s="102"/>
    </row>
    <row r="13" spans="1:29">
      <c r="A13" s="275" t="s">
        <v>71</v>
      </c>
      <c r="B13" s="273"/>
      <c r="C13" s="274"/>
      <c r="D13" s="103" t="s">
        <v>53</v>
      </c>
      <c r="E13" s="103" t="s">
        <v>54</v>
      </c>
      <c r="F13" s="103" t="s">
        <v>55</v>
      </c>
      <c r="G13" s="103" t="s">
        <v>56</v>
      </c>
      <c r="H13" s="103" t="s">
        <v>57</v>
      </c>
      <c r="I13" s="103" t="s">
        <v>58</v>
      </c>
      <c r="J13" s="103" t="s">
        <v>59</v>
      </c>
      <c r="K13" s="103" t="s">
        <v>60</v>
      </c>
      <c r="L13" s="103" t="s">
        <v>61</v>
      </c>
      <c r="M13" s="103" t="s">
        <v>62</v>
      </c>
      <c r="N13" s="103" t="s">
        <v>63</v>
      </c>
      <c r="O13" s="103" t="s">
        <v>64</v>
      </c>
      <c r="P13" s="101"/>
      <c r="Q13" s="101"/>
      <c r="R13" s="101"/>
      <c r="S13" s="101"/>
      <c r="T13" s="101"/>
      <c r="U13" s="101"/>
      <c r="V13" s="101"/>
      <c r="W13" s="101"/>
      <c r="X13" s="101"/>
      <c r="Y13" s="102"/>
      <c r="Z13" s="102"/>
      <c r="AA13" s="102"/>
      <c r="AB13" s="102"/>
      <c r="AC13" s="102"/>
    </row>
    <row r="14" spans="1:29">
      <c r="A14" s="104" t="s">
        <v>65</v>
      </c>
      <c r="B14" s="105" t="s">
        <v>12</v>
      </c>
      <c r="C14" s="106">
        <f t="shared" ref="C14:C18" si="5">SUM(D14:O14)</f>
        <v>339740000</v>
      </c>
      <c r="D14" s="107">
        <f>SUMIFS('COMPRA USD'!$G$345:$G$704,'COMPRA USD'!$K$345:$K$704,D3,'COMPRA USD'!$J$345:$J$704,"Global 81")</f>
        <v>24630000</v>
      </c>
      <c r="E14" s="107">
        <f>SUMIFS('COMPRA USD'!$G$345:$G$704,'COMPRA USD'!$K$345:$K$704,E3,'COMPRA USD'!$J$345:$J$704,"Global 81")</f>
        <v>21250000</v>
      </c>
      <c r="F14" s="107">
        <f>SUMIFS('COMPRA USD'!$G$345:$G$704,'COMPRA USD'!$K$345:$K$704,F3,'COMPRA USD'!$J$345:$J$704,"Global 81")</f>
        <v>23180000</v>
      </c>
      <c r="G14" s="107">
        <f>SUMIFS('COMPRA USD'!$G$345:$G$704,'COMPRA USD'!$K$345:$K$704,G3,'COMPRA USD'!$J$345:$J$704,"Global 81")</f>
        <v>32740000</v>
      </c>
      <c r="H14" s="107">
        <f>SUMIFS('COMPRA USD'!$G$345:$G$704,'COMPRA USD'!$K$345:$K$704,H3,'COMPRA USD'!$J$345:$J$704,"Global 81")</f>
        <v>37810000</v>
      </c>
      <c r="I14" s="107">
        <f>SUMIFS('COMPRA USD'!$G$345:$G$704,'COMPRA USD'!$K$345:$K$704,I3,'COMPRA USD'!$J$345:$J$704,"Global 81")</f>
        <v>28650000</v>
      </c>
      <c r="J14" s="107">
        <f>SUMIFS('COMPRA USD'!$G$345:$G$704,'COMPRA USD'!$K$345:$K$704,J3,'COMPRA USD'!$J$345:$J$704,"Global 81")</f>
        <v>35880000</v>
      </c>
      <c r="K14" s="107">
        <f>SUMIFS('COMPRA USD'!$G$345:$G$704,'COMPRA USD'!$K$345:$K$704,K3,'COMPRA USD'!$J$345:$J$704,"Global 81")</f>
        <v>42160000</v>
      </c>
      <c r="L14" s="107">
        <f>SUMIFS('COMPRA USD'!$G$345:$G$2117,'COMPRA USD'!$K$345:$K$2117,L3,'COMPRA USD'!$J$345:$J$2117,"Global 81")</f>
        <v>40940000</v>
      </c>
      <c r="M14" s="107">
        <f>SUMIFS('COMPRA USD'!$G$345:$G$2117,'COMPRA USD'!$K$345:$K$2117,M3,'COMPRA USD'!$J$345:$J$2117,"Global 81")</f>
        <v>41900000</v>
      </c>
      <c r="N14" s="107">
        <f>SUMIFS('COMPRA USD'!$G$345:$G$2117,'COMPRA USD'!$K$345:$K$2117,N3,'COMPRA USD'!$J$345:$J$2117,"Global 81")</f>
        <v>10600000</v>
      </c>
      <c r="O14" s="107">
        <f>SUMIFS('COMPRA USD'!$G$345:$G$2117,'COMPRA USD'!$K$345:$K$2117,O3,'COMPRA USD'!$J$345:$J$2117,"Global 81")</f>
        <v>0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2"/>
      <c r="Z14" s="102"/>
      <c r="AA14" s="102"/>
      <c r="AB14" s="102"/>
      <c r="AC14" s="102"/>
    </row>
    <row r="15" spans="1:29">
      <c r="A15" s="115"/>
      <c r="B15" s="104" t="s">
        <v>10</v>
      </c>
      <c r="C15" s="106">
        <f t="shared" si="5"/>
        <v>317557986000</v>
      </c>
      <c r="D15" s="106">
        <f>SUMIFS('COMPRA USD'!$E$345:$E$704,'COMPRA USD'!$K$345:$K$704,D3,'COMPRA USD'!$J$345:$J$704,"Global 81")</f>
        <v>22348569000</v>
      </c>
      <c r="E15" s="106">
        <f>SUMIFS('COMPRA USD'!$E$345:$E$704,'COMPRA USD'!$K$345:$K$704,E3,'COMPRA USD'!$J$345:$J$704,"Global 81")</f>
        <v>20470536000</v>
      </c>
      <c r="F15" s="106">
        <f>SUMIFS('COMPRA USD'!$E$345:$E$704,'COMPRA USD'!$K$345:$K$704,F3,'COMPRA USD'!$J$345:$J$704,"Global 81")</f>
        <v>22435749000</v>
      </c>
      <c r="G15" s="106">
        <f>SUMIFS('COMPRA USD'!$E$345:$E$704,'COMPRA USD'!$K$345:$K$704,G3,'COMPRA USD'!$J$345:$J$704,"Global 81")</f>
        <v>31368183000</v>
      </c>
      <c r="H15" s="106">
        <f>SUMIFS('COMPRA USD'!$E$345:$E$704,'COMPRA USD'!$K$345:$K$704,H3,'COMPRA USD'!$J$345:$J$704,"Global 81")</f>
        <v>34656644500</v>
      </c>
      <c r="I15" s="106">
        <f>SUMIFS('COMPRA USD'!$E$345:$E$704,'COMPRA USD'!$K$345:$K$704,I3,'COMPRA USD'!$J$345:$J$704,"Global 81")</f>
        <v>26510682500</v>
      </c>
      <c r="J15" s="106">
        <f>SUMIFS('COMPRA USD'!$E$345:$E$704,'COMPRA USD'!$K$345:$K$704,J3,'COMPRA USD'!$J$345:$J$704,"Global 81")</f>
        <v>33599176500</v>
      </c>
      <c r="K15" s="106">
        <f>SUMIFS('COMPRA USD'!$E$345:$E$704,'COMPRA USD'!$K$345:$K$704,K3,'COMPRA USD'!$J$345:$J$704,"Global 81")</f>
        <v>39109255000</v>
      </c>
      <c r="L15" s="106">
        <f>SUMIFS('COMPRA USD'!$E$345:$E$2117,'COMPRA USD'!$K$345:$K$2117,L3,'COMPRA USD'!$J$345:$J$2117,"Global 81")</f>
        <v>37707128000</v>
      </c>
      <c r="M15" s="106">
        <f>SUMIFS('COMPRA USD'!$E$345:$E$2117,'COMPRA USD'!$K$345:$K$2117,M3,'COMPRA USD'!$J$345:$J$2117,"Global 81")</f>
        <v>39190335000</v>
      </c>
      <c r="N15" s="106">
        <f>SUMIFS('COMPRA USD'!$E$345:$E$2117,'COMPRA USD'!$K$345:$K$2117,N3,'COMPRA USD'!$J$345:$J$2117,"Global 81")</f>
        <v>10161727500</v>
      </c>
      <c r="O15" s="106">
        <f>SUMIFS('COMPRA USD'!$E$345:$E$2117,'COMPRA USD'!$K$345:$K$2117,O3,'COMPRA USD'!$J$345:$J$2117,"Global 81")</f>
        <v>0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2"/>
      <c r="Z15" s="102"/>
      <c r="AA15" s="102"/>
      <c r="AB15" s="102"/>
      <c r="AC15" s="102"/>
    </row>
    <row r="16" spans="1:29">
      <c r="A16" s="116"/>
      <c r="B16" s="104" t="s">
        <v>72</v>
      </c>
      <c r="C16" s="106">
        <f t="shared" si="5"/>
        <v>199200000</v>
      </c>
      <c r="D16" s="107">
        <f>SUMIFS('COMPRA USD'!$G$345:$G$704,'COMPRA USD'!$K$345:$K$704,D3,'COMPRA USD'!$D$345:$D$704,"MBI CORREDORES DE BOLSA")</f>
        <v>9400000</v>
      </c>
      <c r="E16" s="107">
        <f>SUMIFS('COMPRA USD'!$G$345:$G$704,'COMPRA USD'!$K$345:$K$704,E3,'COMPRA USD'!$D$345:$D$704,"MBI CORREDORES DE BOLSA")</f>
        <v>1550000</v>
      </c>
      <c r="F16" s="107">
        <f>SUMIFS('COMPRA USD'!$G$345:$G$704,'COMPRA USD'!$K$345:$K$704,F3,'COMPRA USD'!$D$345:$D$704,"MBI CORREDORES DE BOLSA")</f>
        <v>1720000</v>
      </c>
      <c r="G16" s="107">
        <f>SUMIFS('COMPRA USD'!$G$345:$G$704,'COMPRA USD'!$K$345:$K$704,G3,'COMPRA USD'!$D$345:$D$704,"MBI CORREDORES DE BOLSA")</f>
        <v>19590000</v>
      </c>
      <c r="H16" s="107">
        <f>SUMIFS('COMPRA USD'!$G$345:$G$704,'COMPRA USD'!$K$345:$K$704,H3,'COMPRA USD'!$D$345:$D$704,"MBI CORREDORES DE BOLSA")</f>
        <v>25050000</v>
      </c>
      <c r="I16" s="107">
        <f>SUMIFS('COMPRA USD'!$G$345:$G$704,'COMPRA USD'!$K$345:$K$704,I3,'COMPRA USD'!$D$345:$D$704,"MBI CORREDORES DE BOLSA")</f>
        <v>20950000</v>
      </c>
      <c r="J16" s="107">
        <f>SUMIFS('COMPRA USD'!$G$345:$G$704,'COMPRA USD'!$K$345:$K$704,J3,'COMPRA USD'!$D$345:$D$704,"MBI CORREDORES DE BOLSA")</f>
        <v>21550000</v>
      </c>
      <c r="K16" s="107">
        <f>SUMIFS('COMPRA USD'!$G$345:$G$704,'COMPRA USD'!$K$345:$K$704,K3,'COMPRA USD'!$D$345:$D$704,"MBI CORREDORES DE BOLSA")</f>
        <v>32250000</v>
      </c>
      <c r="L16" s="107">
        <f>SUMIFS('COMPRA USD'!$G$345:$G$2117,'COMPRA USD'!$K$345:$K$2117,L3,'COMPRA USD'!$D$345:$D$2117,"MBI CORREDORES DE BOLSA")</f>
        <v>30240000</v>
      </c>
      <c r="M16" s="107">
        <f>SUMIFS('COMPRA USD'!$G$345:$G$2117,'COMPRA USD'!$K$345:$K$2117,M3,'COMPRA USD'!$D$345:$D$2117,"MBI CORREDORES DE BOLSA")</f>
        <v>30450000</v>
      </c>
      <c r="N16" s="107">
        <f>SUMIFS('COMPRA USD'!$G$345:$G$2117,'COMPRA USD'!$K$345:$K$2117,N3,'COMPRA USD'!$D$345:$D$2117,"MBI CORREDORES DE BOLSA")</f>
        <v>6450000</v>
      </c>
      <c r="O16" s="107">
        <f>SUMIFS('COMPRA USD'!$G$345:$G$2117,'COMPRA USD'!$K$345:$K$2117,O3,'COMPRA USD'!$D$345:$D$2117,"MBI CORREDORES DE BOLSA")</f>
        <v>0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2"/>
      <c r="Z16" s="102"/>
      <c r="AA16" s="102"/>
      <c r="AB16" s="102"/>
      <c r="AC16" s="102"/>
    </row>
    <row r="17" spans="1:29">
      <c r="A17" s="116"/>
      <c r="B17" s="104" t="s">
        <v>73</v>
      </c>
      <c r="C17" s="106">
        <f t="shared" si="5"/>
        <v>115350000</v>
      </c>
      <c r="D17" s="107">
        <f>SUMIFS('COMPRA USD'!$G$345:$G$704,'COMPRA USD'!$K$345:$K$704,D3,'COMPRA USD'!$D$345:$D$704,"BANCO BICE CLP GLOBAL 81 SPA")</f>
        <v>15230000</v>
      </c>
      <c r="E17" s="107">
        <f>SUMIFS('COMPRA USD'!$G$345:$G$704,'COMPRA USD'!$K$345:$K$704,E3,'COMPRA USD'!$D$345:$D$704,"BANCO BICE CLP GLOBAL 81 SPA")</f>
        <v>19700000</v>
      </c>
      <c r="F17" s="107">
        <f>SUMIFS('COMPRA USD'!$G$345:$G$704,'COMPRA USD'!$K$345:$K$704,F3,'COMPRA USD'!$D$345:$D$704,"BANCO BICE CLP GLOBAL 81 SPA")</f>
        <v>21460000</v>
      </c>
      <c r="G17" s="107">
        <f>SUMIFS('COMPRA USD'!$G$345:$G$704,'COMPRA USD'!$K$345:$K$704,G3,'COMPRA USD'!$D$345:$D$704,"BANCO BICE CLP GLOBAL 81 SPA")</f>
        <v>13150000</v>
      </c>
      <c r="H17" s="107">
        <f>SUMIFS('COMPRA USD'!$G$345:$G$704,'COMPRA USD'!$K$345:$K$704,H3,'COMPRA USD'!$D$345:$D$704,"BANCO BICE CLP GLOBAL 81 SPA")</f>
        <v>12760000</v>
      </c>
      <c r="I17" s="107">
        <f>SUMIFS('COMPRA USD'!$G$345:$G$704,'COMPRA USD'!$K$345:$K$704,I3,'COMPRA USD'!$D$345:$D$704,"BANCO BICE CLP GLOBAL 81 SPA")</f>
        <v>5950000</v>
      </c>
      <c r="J17" s="107">
        <f>SUMIFS('COMPRA USD'!$G$345:$G$704,'COMPRA USD'!$K$345:$K$704,J3,'COMPRA USD'!$D$345:$D$704,"BANCO BICE CLP GLOBAL 81 SPA")</f>
        <v>7750000</v>
      </c>
      <c r="K17" s="107">
        <f>SUMIFS('COMPRA USD'!$G$345:$G$704,'COMPRA USD'!$K$345:$K$704,K3,'COMPRA USD'!$D$345:$D$704,"BANCO BICE CLP GLOBAL 81 SPA")</f>
        <v>4700000</v>
      </c>
      <c r="L17" s="107">
        <f>SUMIFS('COMPRA USD'!$G$345:$G$2117,'COMPRA USD'!$K$345:$K$2117,L3,'COMPRA USD'!$D$345:$D$2117,"BANCO BICE CLP GLOBAL 81 SPA")</f>
        <v>4650000</v>
      </c>
      <c r="M17" s="107">
        <f>SUMIFS('COMPRA USD'!$G$345:$G$2117,'COMPRA USD'!$K$345:$K$2117,M3,'COMPRA USD'!$D$345:$D$2117,"BANCO BICE CLP GLOBAL 81 SPA")</f>
        <v>6350000</v>
      </c>
      <c r="N17" s="107">
        <f>SUMIFS('COMPRA USD'!$G$345:$G$2117,'COMPRA USD'!$K$345:$K$2117,N3,'COMPRA USD'!$D$345:$D$2117,"BANCO BICE CLP GLOBAL 81 SPA")</f>
        <v>3650000</v>
      </c>
      <c r="O17" s="107">
        <f>SUMIFS('COMPRA USD'!$G$345:$G$2117,'COMPRA USD'!$K$345:$K$2117,O3,'COMPRA USD'!$D$345:$D$2117,"BANCO BICE CLP GLOBAL 81 SPA")</f>
        <v>0</v>
      </c>
      <c r="P17" s="101"/>
      <c r="Q17" s="101"/>
      <c r="R17" s="101"/>
      <c r="S17" s="101"/>
      <c r="T17" s="101"/>
      <c r="U17" s="101"/>
      <c r="V17" s="101"/>
      <c r="W17" s="101"/>
      <c r="X17" s="101"/>
      <c r="Y17" s="102"/>
      <c r="Z17" s="102"/>
      <c r="AA17" s="102"/>
      <c r="AB17" s="102"/>
      <c r="AC17" s="102"/>
    </row>
    <row r="18" spans="1:29">
      <c r="A18" s="116"/>
      <c r="B18" s="104" t="s">
        <v>74</v>
      </c>
      <c r="C18" s="106">
        <f t="shared" si="5"/>
        <v>25190000</v>
      </c>
      <c r="D18" s="107">
        <f>SUMIFS('COMPRA USD'!$G$345:$G$704,'COMPRA USD'!$K$345:$K$704,D$3,'COMPRA USD'!$D$345:$D$704,"RENTA 4 CORREDORES DE BOLSA")</f>
        <v>0</v>
      </c>
      <c r="E18" s="107">
        <f>SUMIFS('COMPRA USD'!$G$345:$G$704,'COMPRA USD'!$K$345:$K$704,E$3,'COMPRA USD'!$D$345:$D$704,"RENTA 4 CORREDORES DE BOLSA")</f>
        <v>0</v>
      </c>
      <c r="F18" s="107">
        <f>SUMIFS('COMPRA USD'!$G$345:$G$704,'COMPRA USD'!$K$345:$K$704,F$3,'COMPRA USD'!$D$345:$D$704,"RENTA 4 CORREDORES DE BOLSA")</f>
        <v>0</v>
      </c>
      <c r="G18" s="107">
        <f>SUMIFS('COMPRA USD'!$G$345:$G$704,'COMPRA USD'!$K$345:$K$704,G$3,'COMPRA USD'!$D$345:$D$704,"RENTA 4 CORREDORES DE BOLSA")</f>
        <v>0</v>
      </c>
      <c r="H18" s="107">
        <f>SUMIFS('COMPRA USD'!$G$345:$G$704,'COMPRA USD'!$K$345:$K$704,H$3,'COMPRA USD'!$D$345:$D$704,"RENTA 4 CORREDORES DE BOLSA")</f>
        <v>0</v>
      </c>
      <c r="I18" s="107">
        <f>SUMIFS('COMPRA USD'!$G$345:$G$704,'COMPRA USD'!$K$345:$K$704,I$3,'COMPRA USD'!$D$345:$D$704,"RENTA 4 CORREDORES DE BOLSA")</f>
        <v>1750000</v>
      </c>
      <c r="J18" s="107">
        <f>SUMIFS('COMPRA USD'!$G$345:$G$704,'COMPRA USD'!$K$345:$K$704,J$3,'COMPRA USD'!$D$345:$D$704,"RENTA 4 CORREDORES DE BOLSA")</f>
        <v>6580000</v>
      </c>
      <c r="K18" s="107">
        <f>SUMIFS('COMPRA USD'!$G$345:$G$704,'COMPRA USD'!$K$345:$K$704,K$3,'COMPRA USD'!$D$345:$D$704,"RENTA 4 CORREDORES DE BOLSA")</f>
        <v>5210000</v>
      </c>
      <c r="L18" s="107">
        <f>SUMIFS('COMPRA USD'!$G$345:$G$2117,'COMPRA USD'!$K$345:$K$2117,L$3,'COMPRA USD'!$D$345:$D$2117,"RENTA 4 CORREDORES DE BOLSA")</f>
        <v>6050000</v>
      </c>
      <c r="M18" s="107">
        <f>SUMIFS('COMPRA USD'!$G$345:$G$2117,'COMPRA USD'!$K$345:$K$2117,M$3,'COMPRA USD'!$D$345:$D$2117,"RENTA 4 CORREDORES DE BOLSA")</f>
        <v>5100000</v>
      </c>
      <c r="N18" s="107">
        <f>SUMIFS('COMPRA USD'!$G$345:$G$2117,'COMPRA USD'!$K$345:$K$2117,N$3,'COMPRA USD'!$D$345:$D$2117,"RENTA 4 CORREDORES DE BOLSA")</f>
        <v>500000</v>
      </c>
      <c r="O18" s="107">
        <f>SUMIFS('COMPRA USD'!$G$345:$G$2117,'COMPRA USD'!$K$345:$K$2117,O$3,'COMPRA USD'!$D$345:$D$2117,"RENTA 4 CORREDORES DE BOLSA")</f>
        <v>0</v>
      </c>
      <c r="P18" s="101"/>
      <c r="Q18" s="101"/>
      <c r="R18" s="101"/>
      <c r="S18" s="101"/>
      <c r="T18" s="101"/>
      <c r="U18" s="101"/>
      <c r="V18" s="101"/>
      <c r="W18" s="101"/>
      <c r="X18" s="101"/>
      <c r="Y18" s="102"/>
      <c r="Z18" s="102"/>
      <c r="AA18" s="102"/>
      <c r="AB18" s="102"/>
      <c r="AC18" s="102"/>
    </row>
    <row r="19" spans="1:29">
      <c r="A19" s="101"/>
      <c r="B19" s="104" t="s">
        <v>69</v>
      </c>
      <c r="C19" s="117"/>
      <c r="D19" s="111">
        <f>AVERAGEIFS('COMPRA USD'!$H$345:$H$704,'COMPRA USD'!$K$345:$K$704,D3,'COMPRA USD'!$J$345:$J$704,"Global 81")</f>
        <v>910.08759999999961</v>
      </c>
      <c r="E19" s="111">
        <f>AVERAGEIFS('COMPRA USD'!$H$345:$H$704,'COMPRA USD'!$K$345:$K$704,E3,'COMPRA USD'!$J$345:$J$704,"Global 81")</f>
        <v>965.99590909090909</v>
      </c>
      <c r="F19" s="111">
        <f>AVERAGEIFS('COMPRA USD'!$H$345:$H$704,'COMPRA USD'!$K$345:$K$704,F3,'COMPRA USD'!$J$345:$J$704,"Global 81")</f>
        <v>970.16818181818189</v>
      </c>
      <c r="G19" s="111">
        <f>AVERAGEIFS('COMPRA USD'!$H$345:$H$704,'COMPRA USD'!$K$345:$K$704,G3,'COMPRA USD'!$J$345:$J$704,"Global 81")</f>
        <v>957.63888888888891</v>
      </c>
      <c r="H19" s="111">
        <f>AVERAGEIFS('COMPRA USD'!$H$345:$H$704,'COMPRA USD'!$K$345:$K$704,H3,'COMPRA USD'!$J$345:$J$704,"Global 81")</f>
        <v>917.67142857142835</v>
      </c>
      <c r="I19" s="111">
        <f>AVERAGEIFS('COMPRA USD'!$H$345:$H$704,'COMPRA USD'!$K$345:$K$704,I3,'COMPRA USD'!$J$345:$J$704,"Global 81")</f>
        <v>928.04545454545496</v>
      </c>
      <c r="J19" s="111">
        <f>AVERAGEIFS('COMPRA USD'!$H$345:$H$704,'COMPRA USD'!$K$345:$K$704,J3,'COMPRA USD'!$J$345:$J$704,"Global 81")</f>
        <v>937.33333333333314</v>
      </c>
      <c r="K19" s="111">
        <f>AVERAGEIFS('COMPRA USD'!$H$345:$H$704,'COMPRA USD'!$K$345:$K$704,K3,'COMPRA USD'!$J$345:$J$704,"Global 81")</f>
        <v>928.19134615384587</v>
      </c>
      <c r="L19" s="111">
        <f>AVERAGEIFS('COMPRA USD'!$H$345:$H$704,'COMPRA USD'!$K$345:$K$704,L3,'COMPRA USD'!$J$345:$J$704,"Global 81")</f>
        <v>925.38333333333333</v>
      </c>
      <c r="M19" s="111" t="e">
        <f>AVERAGEIFS('COMPRA USD'!$H$345:$H$704,'COMPRA USD'!$K$345:$K$704,M3,'COMPRA USD'!$J$345:$J$704,"Global 81")</f>
        <v>#DIV/0!</v>
      </c>
      <c r="N19" s="111" t="e">
        <f>AVERAGEIFS('COMPRA USD'!$H$345:$H$704,'COMPRA USD'!$K$345:$K$704,N3,'COMPRA USD'!$J$345:$J$704,"Global 81")</f>
        <v>#DIV/0!</v>
      </c>
      <c r="O19" s="111" t="e">
        <f>AVERAGEIFS('COMPRA USD'!$H$345:$H$704,'COMPRA USD'!$K$345:$K$704,O3,'COMPRA USD'!$J$345:$J$704,"Global 81")</f>
        <v>#DIV/0!</v>
      </c>
      <c r="P19" s="101"/>
      <c r="Q19" s="101"/>
      <c r="R19" s="101"/>
      <c r="S19" s="101"/>
      <c r="T19" s="101"/>
      <c r="U19" s="101"/>
      <c r="V19" s="101"/>
      <c r="W19" s="101"/>
      <c r="X19" s="101"/>
      <c r="Y19" s="102"/>
      <c r="Z19" s="102"/>
      <c r="AA19" s="102"/>
      <c r="AB19" s="102"/>
      <c r="AC19" s="102"/>
    </row>
    <row r="20" spans="1:29">
      <c r="A20" s="118"/>
      <c r="B20" s="104" t="s">
        <v>75</v>
      </c>
      <c r="C20" s="119">
        <f t="shared" ref="C20:C21" si="6">SUM(D20:O20)</f>
        <v>6422402</v>
      </c>
      <c r="D20" s="119">
        <f>SUMIF(SWIFT!$A$1:$LG$1,D3,SWIFT!$A$11:$LG$11)</f>
        <v>946573</v>
      </c>
      <c r="E20" s="119">
        <f>SUMIF(SWIFT!$A$1:$LG$1,E3,SWIFT!$A$11:$LG$11)</f>
        <v>1146152</v>
      </c>
      <c r="F20" s="119">
        <f>SUMIF(SWIFT!$A$1:$LG$1,F3,SWIFT!$A$11:$LG$11)</f>
        <v>1173598</v>
      </c>
      <c r="G20" s="119">
        <f>SUMIF(SWIFT!$A$1:$LG$1,G3,SWIFT!$A$11:$LG$11)</f>
        <v>1052069</v>
      </c>
      <c r="H20" s="119">
        <f>SUMIF(SWIFT!$A$1:$LG$1,H3,SWIFT!$A$11:$LG$11)</f>
        <v>1111833</v>
      </c>
      <c r="I20" s="119">
        <f>SUMIF(SWIFT!$A$1:$LG$1,I3,SWIFT!$A$11:$LG$11)</f>
        <v>813123</v>
      </c>
      <c r="J20" s="119">
        <f>SUMIF(SWIFT!$A$1:$LG$1,J3,SWIFT!$A$11:$LG$11)</f>
        <v>179054</v>
      </c>
      <c r="K20" s="119">
        <f>SUMIF(SWIFT!$A$1:$LG$1,K3,SWIFT!$A$11:$LG$11)</f>
        <v>0</v>
      </c>
      <c r="L20" s="119">
        <f>SUMIF(SWIFT!$A$1:$LG$1,L3,SWIFT!$A$11:$LG$11)</f>
        <v>0</v>
      </c>
      <c r="M20" s="119">
        <f>SUMIF(SWIFT!$A$1:$LG$1,M3,SWIFT!$A$11:$LG$11)</f>
        <v>0</v>
      </c>
      <c r="N20" s="119">
        <f>SUMIF(SWIFT!$A$1:$LG$1,N3,SWIFT!$A$11:$LG$11)</f>
        <v>0</v>
      </c>
      <c r="O20" s="119">
        <f>SUMIF(SWIFT!$A$1:$LG$1,O3,SWIFT!$A$11:$LG$11)</f>
        <v>0</v>
      </c>
      <c r="P20" s="101"/>
      <c r="Q20" s="101"/>
      <c r="R20" s="101"/>
      <c r="S20" s="101"/>
      <c r="T20" s="101"/>
      <c r="U20" s="101"/>
      <c r="V20" s="101"/>
      <c r="W20" s="101"/>
      <c r="X20" s="101"/>
      <c r="Y20" s="102"/>
      <c r="Z20" s="102"/>
      <c r="AA20" s="102"/>
      <c r="AB20" s="102"/>
      <c r="AC20" s="102"/>
    </row>
    <row r="21" spans="1:29">
      <c r="A21" s="101"/>
      <c r="B21" s="104" t="s">
        <v>70</v>
      </c>
      <c r="C21" s="119">
        <f t="shared" si="6"/>
        <v>-15910344500</v>
      </c>
      <c r="D21" s="119">
        <f>SUMIFS('COMPRA USD'!$L$345:$L$1115,'COMPRA USD'!$K$345:$K$1115,D3,'COMPRA USD'!$J$345:$J$1115,"Global 81")</f>
        <v>1395200</v>
      </c>
      <c r="E21" s="119">
        <f>SUMIFS('COMPRA USD'!$L$345:$L$1115,'COMPRA USD'!$K$345:$K$1115,E3,'COMPRA USD'!$J$345:$J$1115,"Global 81")</f>
        <v>-5817500</v>
      </c>
      <c r="F21" s="119">
        <f>SUMIFS('COMPRA USD'!$L$345:$L$1115,'COMPRA USD'!$K$345:$K$1115,F3,'COMPRA USD'!$J$345:$J$1115,"Global 81")</f>
        <v>-6312000</v>
      </c>
      <c r="G21" s="119">
        <f>SUMIFS('COMPRA USD'!$L$345:$L$1115,'COMPRA USD'!$K$345:$K$1115,G3,'COMPRA USD'!$J$345:$J$1115,"Global 81")</f>
        <v>7653000</v>
      </c>
      <c r="H21" s="119">
        <f>SUMIFS('COMPRA USD'!$L$345:$L$1115,'COMPRA USD'!$K$345:$K$1115,H3,'COMPRA USD'!$J$345:$J$1115,"Global 81")</f>
        <v>-9944800</v>
      </c>
      <c r="I21" s="119">
        <f>SUMIFS('COMPRA USD'!$L$345:$L$1115,'COMPRA USD'!$K$345:$K$1115,I3,'COMPRA USD'!$J$345:$J$1115,"Global 81")</f>
        <v>-13117499.999999762</v>
      </c>
      <c r="J21" s="119">
        <f>SUMIFS('COMPRA USD'!$L$345:$L$1115,'COMPRA USD'!$K$345:$K$1115,J3,'COMPRA USD'!$J$345:$J$1115,"Global 81")</f>
        <v>53900</v>
      </c>
      <c r="K21" s="119">
        <f>SUMIFS('COMPRA USD'!$L$345:$L$1115,'COMPRA USD'!$K$345:$K$1115,K3,'COMPRA USD'!$J$345:$J$1115,"Global 81")</f>
        <v>-1888200</v>
      </c>
      <c r="L21" s="119">
        <f>SUMIFS('COMPRA USD'!$L$345:$L$1115,'COMPRA USD'!$K$345:$K$1115,L3,'COMPRA USD'!$J$345:$J$1115,"Global 81")</f>
        <v>-24400100</v>
      </c>
      <c r="M21" s="119">
        <f>SUMIFS('COMPRA USD'!$L$345:$L$1115,'COMPRA USD'!$K$345:$K$1115,M3,'COMPRA USD'!$J$345:$J$1115,"Global 81")</f>
        <v>-5696239000</v>
      </c>
      <c r="N21" s="119">
        <f>SUMIFS('COMPRA USD'!$L$345:$L$1115,'COMPRA USD'!$K$345:$K$1115,N3,'COMPRA USD'!$J$345:$J$1115,"Global 81")</f>
        <v>-10161727500</v>
      </c>
      <c r="O21" s="119">
        <f>SUMIFS('COMPRA USD'!$L$345:$L$1115,'COMPRA USD'!$K$345:$K$1115,O3,'COMPRA USD'!$J$345:$J$1115,"Global 81")</f>
        <v>0</v>
      </c>
      <c r="P21" s="120"/>
      <c r="Q21" s="101"/>
      <c r="R21" s="101"/>
      <c r="S21" s="101"/>
      <c r="T21" s="101"/>
      <c r="U21" s="101"/>
      <c r="V21" s="101"/>
      <c r="W21" s="101"/>
      <c r="X21" s="101"/>
      <c r="Y21" s="102"/>
      <c r="Z21" s="102"/>
      <c r="AA21" s="102"/>
      <c r="AB21" s="102"/>
      <c r="AC21" s="102"/>
    </row>
    <row r="22" spans="1:29">
      <c r="A22" s="101"/>
      <c r="B22" s="101"/>
      <c r="C22" s="121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01"/>
      <c r="Q22" s="101"/>
      <c r="R22" s="101"/>
      <c r="S22" s="101"/>
      <c r="T22" s="101"/>
      <c r="U22" s="101"/>
      <c r="V22" s="101"/>
      <c r="W22" s="101"/>
      <c r="X22" s="101"/>
      <c r="Y22" s="102"/>
      <c r="Z22" s="102"/>
      <c r="AA22" s="102"/>
      <c r="AB22" s="102"/>
      <c r="AC22" s="102"/>
    </row>
    <row r="23" spans="1:29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2"/>
      <c r="Z23" s="102"/>
      <c r="AA23" s="102"/>
      <c r="AB23" s="102"/>
      <c r="AC23" s="102"/>
    </row>
    <row r="24" spans="1:29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2"/>
      <c r="Z24" s="102"/>
      <c r="AA24" s="102"/>
      <c r="AB24" s="102"/>
      <c r="AC24" s="102"/>
    </row>
    <row r="25" spans="1:29">
      <c r="A25" s="275" t="s">
        <v>76</v>
      </c>
      <c r="B25" s="273"/>
      <c r="C25" s="274"/>
      <c r="D25" s="103" t="s">
        <v>53</v>
      </c>
      <c r="E25" s="103" t="s">
        <v>54</v>
      </c>
      <c r="F25" s="103" t="s">
        <v>55</v>
      </c>
      <c r="G25" s="103" t="s">
        <v>56</v>
      </c>
      <c r="H25" s="103" t="s">
        <v>57</v>
      </c>
      <c r="I25" s="103" t="s">
        <v>58</v>
      </c>
      <c r="J25" s="103" t="s">
        <v>59</v>
      </c>
      <c r="K25" s="103" t="s">
        <v>60</v>
      </c>
      <c r="L25" s="103" t="s">
        <v>61</v>
      </c>
      <c r="M25" s="103" t="s">
        <v>62</v>
      </c>
      <c r="N25" s="103" t="s">
        <v>63</v>
      </c>
      <c r="O25" s="103" t="s">
        <v>64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2"/>
      <c r="Z25" s="102"/>
      <c r="AA25" s="102"/>
      <c r="AB25" s="102"/>
      <c r="AC25" s="102"/>
    </row>
    <row r="26" spans="1:29">
      <c r="A26" s="104" t="s">
        <v>65</v>
      </c>
      <c r="B26" s="105" t="s">
        <v>12</v>
      </c>
      <c r="C26" s="107">
        <f t="shared" ref="C26:C29" si="7">SUM(D26:O26)</f>
        <v>19210000</v>
      </c>
      <c r="D26" s="107">
        <f>SUMIFS('COMPRA USD'!$G$345:$G$2117,'COMPRA USD'!$K$345:$K$2117,D25,'COMPRA USD'!$J$345:$J$2117,"Global Card")</f>
        <v>750000</v>
      </c>
      <c r="E26" s="107">
        <f>SUMIFS('COMPRA USD'!$G$345:$G$2117,'COMPRA USD'!$K$345:$K$2117,E25,'COMPRA USD'!$J$345:$J$2117,"Global Card")</f>
        <v>780000</v>
      </c>
      <c r="F26" s="107">
        <f>SUMIFS('COMPRA USD'!$G$345:$G$2117,'COMPRA USD'!$K$345:$K$2117,F25,'COMPRA USD'!$J$345:$J$2117,"Global Card")</f>
        <v>1000000</v>
      </c>
      <c r="G26" s="107">
        <f>SUMIFS('COMPRA USD'!$G$345:$G$2117,'COMPRA USD'!$K$345:$K$2117,G25,'COMPRA USD'!$J$345:$J$2117,"Global Card")</f>
        <v>1320000</v>
      </c>
      <c r="H26" s="107">
        <f>SUMIFS('COMPRA USD'!$G$345:$G$2117,'COMPRA USD'!$K$345:$K$2117,H25,'COMPRA USD'!$J$345:$J$2117,"Global Card")</f>
        <v>1850000</v>
      </c>
      <c r="I26" s="107">
        <f>SUMIFS('COMPRA USD'!$G$345:$G$2117,'COMPRA USD'!$K$345:$K$2117,I25,'COMPRA USD'!$J$345:$J$2117,"Global Card")</f>
        <v>1860000</v>
      </c>
      <c r="J26" s="107">
        <f>SUMIFS('COMPRA USD'!$G$345:$G$2117,'COMPRA USD'!$K$345:$K$2117,J25,'COMPRA USD'!$J$345:$J$2117,"Global Card")</f>
        <v>2400000</v>
      </c>
      <c r="K26" s="107">
        <f>SUMIFS('COMPRA USD'!$G$345:$G$2117,'COMPRA USD'!$K$345:$K$2117,K25,'COMPRA USD'!$J$345:$J$2117,"Global Card")</f>
        <v>2250000</v>
      </c>
      <c r="L26" s="107">
        <f>SUMIFS('COMPRA USD'!$G$345:$G$2117,'COMPRA USD'!$K$345:$K$2117,L25,'COMPRA USD'!$J$345:$J$2117,"Global Card")</f>
        <v>2800000</v>
      </c>
      <c r="M26" s="107">
        <f>SUMIFS('COMPRA USD'!$G$345:$G$2117,'COMPRA USD'!$K$345:$K$2117,M25,'COMPRA USD'!$J$345:$J$2117,"Global Card")</f>
        <v>3650000</v>
      </c>
      <c r="N26" s="107">
        <f>SUMIFS('COMPRA USD'!$G$345:$G$2117,'COMPRA USD'!$K$345:$K$2117,N25,'COMPRA USD'!$J$345:$J$2117,"Global Card")</f>
        <v>550000</v>
      </c>
      <c r="O26" s="107">
        <f>SUMIFS('COMPRA USD'!$G$345:$G$2117,'COMPRA USD'!$K$345:$K$2117,O25,'COMPRA USD'!$J$345:$J$2117,"Global Card")</f>
        <v>0</v>
      </c>
      <c r="P26" s="101"/>
      <c r="Q26" s="101"/>
      <c r="R26" s="101"/>
      <c r="S26" s="101"/>
      <c r="T26" s="101"/>
      <c r="U26" s="101"/>
      <c r="V26" s="101"/>
      <c r="W26" s="101"/>
      <c r="X26" s="101"/>
      <c r="Y26" s="102"/>
      <c r="Z26" s="102"/>
      <c r="AA26" s="102"/>
      <c r="AB26" s="102"/>
      <c r="AC26" s="102"/>
    </row>
    <row r="27" spans="1:29">
      <c r="A27" s="108"/>
      <c r="B27" s="104" t="s">
        <v>10</v>
      </c>
      <c r="C27" s="106">
        <f t="shared" si="7"/>
        <v>17965329500</v>
      </c>
      <c r="D27" s="106">
        <f>SUMIFS('COMPRA USD'!$E$345:$E$2117,'COMPRA USD'!$K$345:$K$2117,D25,'COMPRA USD'!$J$345:$J$2117,"Global Card")</f>
        <v>681098000</v>
      </c>
      <c r="E27" s="106">
        <f>SUMIFS('COMPRA USD'!$E$345:$E$2117,'COMPRA USD'!$K$345:$K$2117,E25,'COMPRA USD'!$J$345:$J$2117,"Global Card")</f>
        <v>754762000</v>
      </c>
      <c r="F27" s="106">
        <f>SUMIFS('COMPRA USD'!$E$345:$E$2117,'COMPRA USD'!$K$345:$K$2117,F25,'COMPRA USD'!$J$345:$J$2117,"Global Card")</f>
        <v>970343500</v>
      </c>
      <c r="G27" s="106">
        <f>SUMIFS('COMPRA USD'!$E$345:$E$2117,'COMPRA USD'!$K$345:$K$2117,G25,'COMPRA USD'!$J$345:$J$2117,"Global Card")</f>
        <v>1263834000</v>
      </c>
      <c r="H27" s="106">
        <f>SUMIFS('COMPRA USD'!$E$345:$E$2117,'COMPRA USD'!$K$345:$K$2117,H25,'COMPRA USD'!$J$345:$J$2117,"Global Card")</f>
        <v>1701087500</v>
      </c>
      <c r="I27" s="106">
        <f>SUMIFS('COMPRA USD'!$E$345:$E$2117,'COMPRA USD'!$K$345:$K$2117,I25,'COMPRA USD'!$J$345:$J$2117,"Global Card")</f>
        <v>1723349500</v>
      </c>
      <c r="J27" s="106">
        <f>SUMIFS('COMPRA USD'!$E$345:$E$2117,'COMPRA USD'!$K$345:$K$2117,J25,'COMPRA USD'!$J$345:$J$2117,"Global Card")</f>
        <v>2244657500</v>
      </c>
      <c r="K27" s="106">
        <f>SUMIFS('COMPRA USD'!$E$345:$E$2117,'COMPRA USD'!$K$345:$K$2117,K25,'COMPRA USD'!$J$345:$J$2117,"Global Card")</f>
        <v>2088095000</v>
      </c>
      <c r="L27" s="106">
        <f>SUMIFS('COMPRA USD'!$E$345:$E$2117,'COMPRA USD'!$K$345:$K$2117,L25,'COMPRA USD'!$J$345:$J$2117,"Global Card")</f>
        <v>2595040000</v>
      </c>
      <c r="M27" s="106">
        <f>SUMIFS('COMPRA USD'!$E$345:$E$2117,'COMPRA USD'!$K$345:$K$2117,M25,'COMPRA USD'!$J$345:$J$2117,"Global Card")</f>
        <v>3416742500</v>
      </c>
      <c r="N27" s="106">
        <f>SUMIFS('COMPRA USD'!$E$345:$E$2117,'COMPRA USD'!$K$345:$K$2117,N25,'COMPRA USD'!$J$345:$J$2117,"Global Card")</f>
        <v>526320000</v>
      </c>
      <c r="O27" s="106">
        <f>SUMIFS('COMPRA USD'!$E$345:$E$2117,'COMPRA USD'!$K$345:$K$2117,O25,'COMPRA USD'!$J$345:$J$2117,"Global Card")</f>
        <v>0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2"/>
      <c r="Z27" s="102"/>
      <c r="AA27" s="102"/>
      <c r="AB27" s="102"/>
      <c r="AC27" s="102"/>
    </row>
    <row r="28" spans="1:29">
      <c r="A28" s="108"/>
      <c r="B28" s="104" t="s">
        <v>77</v>
      </c>
      <c r="C28" s="107">
        <f t="shared" si="7"/>
        <v>2470000</v>
      </c>
      <c r="D28" s="107">
        <f>SUMIFS('COMPRA USD'!$G$345:$G$2117,'COMPRA USD'!$K$345:$K$2117,D3,'COMPRA USD'!$D$345:$D$2117,"MBI CORREDORES DE BOLSA GLOBAL CARD")</f>
        <v>0</v>
      </c>
      <c r="E28" s="107">
        <f>SUMIFS('COMPRA USD'!$G$345:$G$2117,'COMPRA USD'!$K$345:$K$2117,E3,'COMPRA USD'!$D$345:$D$2117,"MBI CORREDORES DE BOLSA GLOBAL CARD")</f>
        <v>0</v>
      </c>
      <c r="F28" s="107">
        <f>SUMIFS('COMPRA USD'!$G$345:$G$2117,'COMPRA USD'!$K$345:$K$2117,F3,'COMPRA USD'!$D$345:$D$2117,"MBI CORREDORES DE BOLSA GLOBAL CARD")</f>
        <v>0</v>
      </c>
      <c r="G28" s="107">
        <f>SUMIFS('COMPRA USD'!$G$345:$G$2117,'COMPRA USD'!$K$345:$K$2117,G3,'COMPRA USD'!$D$345:$D$2117,"MBI CORREDORES DE BOLSA GLOBAL CARD")</f>
        <v>160000</v>
      </c>
      <c r="H28" s="107">
        <f>SUMIFS('COMPRA USD'!$G$345:$G$2117,'COMPRA USD'!$K$345:$K$2117,H3,'COMPRA USD'!$D$345:$D$2117,"MBI CORREDORES DE BOLSA GLOBAL CARD")</f>
        <v>0</v>
      </c>
      <c r="I28" s="107">
        <f>SUMIFS('COMPRA USD'!$G$345:$G$2117,'COMPRA USD'!$K$345:$K$2117,I3,'COMPRA USD'!$D$345:$D$2117,"MBI CORREDORES DE BOLSA GLOBAL CARD")</f>
        <v>460000</v>
      </c>
      <c r="J28" s="107">
        <f>SUMIFS('COMPRA USD'!$G$345:$G$2117,'COMPRA USD'!$K$345:$K$2117,J3,'COMPRA USD'!$D$345:$D$2117,"MBI CORREDORES DE BOLSA GLOBAL CARD")</f>
        <v>200000</v>
      </c>
      <c r="K28" s="107">
        <f>SUMIFS('COMPRA USD'!$G$345:$G$2117,'COMPRA USD'!$K$345:$K$2117,K3,'COMPRA USD'!$D$345:$D$2117,"MBI CORREDORES DE BOLSA GLOBAL CARD")</f>
        <v>800000</v>
      </c>
      <c r="L28" s="107">
        <f>SUMIFS('COMPRA USD'!$G$345:$G$2117,'COMPRA USD'!$K$345:$K$2117,L3,'COMPRA USD'!$D$345:$D$2117,"MBI CORREDORES DE BOLSA GLOBAL CARD")</f>
        <v>0</v>
      </c>
      <c r="M28" s="107">
        <f>SUMIFS('COMPRA USD'!$G$345:$G$2117,'COMPRA USD'!$K$345:$K$2117,M3,'COMPRA USD'!$D$345:$D$2117,"MBI CORREDORES DE BOLSA GLOBAL CARD")</f>
        <v>850000</v>
      </c>
      <c r="N28" s="107">
        <f>SUMIFS('COMPRA USD'!$G$345:$G$2117,'COMPRA USD'!$K$345:$K$2117,N3,'COMPRA USD'!$D$345:$D$2117,"MBI CORREDORES DE BOLSA GLOBAL CARD")</f>
        <v>0</v>
      </c>
      <c r="O28" s="107">
        <f>SUMIFS('COMPRA USD'!$G$345:$G$2117,'COMPRA USD'!$K$345:$K$2117,O3,'COMPRA USD'!$D$345:$D$2117,"MBI CORREDORES DE BOLSA GLOBAL CARD")</f>
        <v>0</v>
      </c>
      <c r="P28" s="101"/>
      <c r="Q28" s="101"/>
      <c r="R28" s="101"/>
      <c r="S28" s="101"/>
      <c r="T28" s="101"/>
      <c r="U28" s="101"/>
      <c r="V28" s="101"/>
      <c r="W28" s="101"/>
      <c r="X28" s="101"/>
      <c r="Y28" s="102"/>
      <c r="Z28" s="102"/>
      <c r="AA28" s="102"/>
      <c r="AB28" s="102"/>
      <c r="AC28" s="102"/>
    </row>
    <row r="29" spans="1:29">
      <c r="A29" s="108"/>
      <c r="B29" s="104" t="s">
        <v>78</v>
      </c>
      <c r="C29" s="107">
        <f t="shared" si="7"/>
        <v>16740000</v>
      </c>
      <c r="D29" s="107">
        <f>SUMIFS('COMPRA USD'!$G$345:$G$2117,'COMPRA USD'!$K$345:$K$2117,D3,'COMPRA USD'!$D$345:$D$2117,"BANCO BICE CLP GLOBAL CARD SA")</f>
        <v>750000</v>
      </c>
      <c r="E29" s="107">
        <f>SUMIFS('COMPRA USD'!$G$345:$G$2117,'COMPRA USD'!$K$345:$K$2117,E3,'COMPRA USD'!$D$345:$D$2117,"BANCO BICE CLP GLOBAL CARD SA")</f>
        <v>780000</v>
      </c>
      <c r="F29" s="107">
        <f>SUMIFS('COMPRA USD'!$G$345:$G$2117,'COMPRA USD'!$K$345:$K$2117,F3,'COMPRA USD'!$D$345:$D$2117,"BANCO BICE CLP GLOBAL CARD SA")</f>
        <v>1000000</v>
      </c>
      <c r="G29" s="107">
        <f>SUMIFS('COMPRA USD'!$G$345:$G$2117,'COMPRA USD'!$K$345:$K$2117,G3,'COMPRA USD'!$D$345:$D$2117,"BANCO BICE CLP GLOBAL CARD SA")</f>
        <v>1160000</v>
      </c>
      <c r="H29" s="107">
        <f>SUMIFS('COMPRA USD'!$G$345:$G$2117,'COMPRA USD'!$K$345:$K$2117,H3,'COMPRA USD'!$D$345:$D$2117,"BANCO BICE CLP GLOBAL CARD SA")</f>
        <v>1850000</v>
      </c>
      <c r="I29" s="107">
        <f>SUMIFS('COMPRA USD'!$G$345:$G$2117,'COMPRA USD'!$K$345:$K$2117,I3,'COMPRA USD'!$D$345:$D$2117,"BANCO BICE CLP GLOBAL CARD SA")</f>
        <v>1400000</v>
      </c>
      <c r="J29" s="107">
        <f>SUMIFS('COMPRA USD'!$G$345:$G$2117,'COMPRA USD'!$K$345:$K$2117,J3,'COMPRA USD'!$D$345:$D$2117,"BANCO BICE CLP GLOBAL CARD SA")</f>
        <v>2200000</v>
      </c>
      <c r="K29" s="107">
        <f>SUMIFS('COMPRA USD'!$G$345:$G$2117,'COMPRA USD'!$K$345:$K$2117,K3,'COMPRA USD'!$D$345:$D$2117,"BANCO BICE CLP GLOBAL CARD SA")</f>
        <v>1450000</v>
      </c>
      <c r="L29" s="107">
        <f>SUMIFS('COMPRA USD'!$G$345:$G$2117,'COMPRA USD'!$K$345:$K$2117,L3,'COMPRA USD'!$D$345:$D$2117,"BANCO BICE CLP GLOBAL CARD SA")</f>
        <v>2800000</v>
      </c>
      <c r="M29" s="107">
        <f>SUMIFS('COMPRA USD'!$G$345:$G$2117,'COMPRA USD'!$K$345:$K$2117,M3,'COMPRA USD'!$D$345:$D$2117,"BANCO BICE CLP GLOBAL CARD SA")</f>
        <v>2800000</v>
      </c>
      <c r="N29" s="107">
        <f>SUMIFS('COMPRA USD'!$G$345:$G$2117,'COMPRA USD'!$K$345:$K$2117,N3,'COMPRA USD'!$D$345:$D$2117,"BANCO BICE CLP GLOBAL CARD SA")</f>
        <v>550000</v>
      </c>
      <c r="O29" s="107">
        <f>SUMIFS('COMPRA USD'!$G$345:$G$2117,'COMPRA USD'!$K$345:$K$2117,O3,'COMPRA USD'!$D$345:$D$2117,"BANCO BICE CLP GLOBAL CARD SA")</f>
        <v>0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2"/>
      <c r="Z29" s="102"/>
      <c r="AA29" s="102"/>
      <c r="AB29" s="102"/>
      <c r="AC29" s="102"/>
    </row>
    <row r="30" spans="1:29">
      <c r="A30" s="110"/>
      <c r="B30" s="104" t="s">
        <v>69</v>
      </c>
      <c r="C30" s="111" t="e">
        <f>AVERAGEIF($L$2:$L$49,"Global Card",$I$2:$I$49)</f>
        <v>#DIV/0!</v>
      </c>
      <c r="D30" s="111">
        <f>AVERAGEIFS('COMPRA USD'!$H$345:$H$704,'COMPRA USD'!$K$345:$K$704,D25,'COMPRA USD'!$J$345:$J$704,"Global Card")</f>
        <v>909.93333333333339</v>
      </c>
      <c r="E30" s="111">
        <f>AVERAGEIFS('COMPRA USD'!$H$345:$H$704,'COMPRA USD'!$K$345:$K$704,E25,'COMPRA USD'!$J$345:$J$704,"Global Card")</f>
        <v>967.35833333333346</v>
      </c>
      <c r="F30" s="111">
        <f>AVERAGEIFS('COMPRA USD'!$H$345:$H$704,'COMPRA USD'!$K$345:$K$704,F25,'COMPRA USD'!$J$345:$J$704,"Global Card")</f>
        <v>969.43888888888875</v>
      </c>
      <c r="G30" s="111">
        <f>AVERAGEIFS('COMPRA USD'!$H$345:$H$704,'COMPRA USD'!$K$345:$K$704,G25,'COMPRA USD'!$J$345:$J$704,"Global Card")</f>
        <v>956.13750000000005</v>
      </c>
      <c r="H30" s="111">
        <f>AVERAGEIFS('COMPRA USD'!$H$345:$H$704,'COMPRA USD'!$K$345:$K$704,H25,'COMPRA USD'!$J$345:$J$704,"Global Card")</f>
        <v>919.06428571428569</v>
      </c>
      <c r="I30" s="111">
        <f>AVERAGEIFS('COMPRA USD'!$H$345:$H$704,'COMPRA USD'!$K$345:$K$704,I25,'COMPRA USD'!$J$345:$J$704,"Global Card")</f>
        <v>928.23749999999984</v>
      </c>
      <c r="J30" s="111">
        <f>AVERAGEIFS('COMPRA USD'!$H$345:$H$704,'COMPRA USD'!$K$345:$K$704,J25,'COMPRA USD'!$J$345:$J$704,"Global Card")</f>
        <v>935.86500000000012</v>
      </c>
      <c r="K30" s="111">
        <f>AVERAGEIFS('COMPRA USD'!$H$345:$H$704,'COMPRA USD'!$K$345:$K$704,K25,'COMPRA USD'!$J$345:$J$704,"Global Card")</f>
        <v>928.38124999999991</v>
      </c>
      <c r="L30" s="111" t="e">
        <f>AVERAGEIFS('COMPRA USD'!$H$345:$H$704,'COMPRA USD'!$K$345:$K$704,L25,'COMPRA USD'!$J$345:$J$704,"Global Card")</f>
        <v>#DIV/0!</v>
      </c>
      <c r="M30" s="111" t="e">
        <f>AVERAGEIFS('COMPRA USD'!$H$345:$H$704,'COMPRA USD'!$K$345:$K$704,M25,'COMPRA USD'!$J$345:$J$704,"Global Card")</f>
        <v>#DIV/0!</v>
      </c>
      <c r="N30" s="111" t="e">
        <f>AVERAGEIFS('COMPRA USD'!$H$345:$H$704,'COMPRA USD'!$K$345:$K$704,N25,'COMPRA USD'!$J$345:$J$704,"Global Card")</f>
        <v>#DIV/0!</v>
      </c>
      <c r="O30" s="111" t="e">
        <f>AVERAGEIFS('COMPRA USD'!$H$345:$H$704,'COMPRA USD'!$K$345:$K$704,O25,'COMPRA USD'!$J$345:$J$704,"Global Card")</f>
        <v>#DIV/0!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2"/>
      <c r="Z30" s="102"/>
      <c r="AA30" s="102"/>
      <c r="AB30" s="102"/>
      <c r="AC30" s="102"/>
    </row>
    <row r="31" spans="1:29">
      <c r="A31" s="102"/>
      <c r="B31" s="104" t="s">
        <v>75</v>
      </c>
      <c r="C31" s="12"/>
      <c r="D31" s="119">
        <f>SUMIF(SWIFT!$A$15:$LG$15,D25,SWIFT!$A$20:$LG$20)</f>
        <v>157004</v>
      </c>
      <c r="E31" s="119">
        <f>SUMIF(SWIFT!$A$15:$LG$15,E25,SWIFT!$A$20:$LG$20)</f>
        <v>114713</v>
      </c>
      <c r="F31" s="119">
        <f>SUMIF(SWIFT!$A$15:$LG$15,F25,SWIFT!$A$20:$LG$20)</f>
        <v>230381</v>
      </c>
      <c r="G31" s="119">
        <f>SUMIF(SWIFT!$A$15:$LG$15,G25,SWIFT!$A$20:$LG$20)</f>
        <v>182002</v>
      </c>
      <c r="H31" s="119">
        <f>SUMIF(SWIFT!$A$15:$LG$15,H25,SWIFT!$A$20:$LG$20)</f>
        <v>22711</v>
      </c>
      <c r="I31" s="119">
        <f>SUMIF(SWIFT!$A$15:$LG$15,I25,SWIFT!$A$20:$LG$20)</f>
        <v>0</v>
      </c>
      <c r="J31" s="119">
        <f>SUMIF(SWIFT!$A$15:$LG$15,J25,SWIFT!$A$20:$LG$20)</f>
        <v>0</v>
      </c>
      <c r="K31" s="119">
        <f>SUMIF(SWIFT!$A$15:$LG$15,K25,SWIFT!$A$20:$LG$20)</f>
        <v>0</v>
      </c>
      <c r="L31" s="119">
        <f>SUMIF(SWIFT!$A$15:$LG$15,L25,SWIFT!$A$20:$LG$20)</f>
        <v>0</v>
      </c>
      <c r="M31" s="119">
        <f>SUMIF(SWIFT!$A$15:$LG$15,M25,SWIFT!$A$20:$LG$20)</f>
        <v>0</v>
      </c>
      <c r="N31" s="119">
        <f>SUMIF(SWIFT!$A$15:$LG$15,N25,SWIFT!$A$20:$LG$20)</f>
        <v>0</v>
      </c>
      <c r="O31" s="119">
        <f>SUMIF(SWIFT!$A$15:$LG$15,O25,SWIFT!$A$20:$LG$20)</f>
        <v>0</v>
      </c>
      <c r="P31" s="101"/>
      <c r="Q31" s="101"/>
      <c r="R31" s="101"/>
      <c r="S31" s="101"/>
      <c r="T31" s="101"/>
      <c r="U31" s="101"/>
      <c r="V31" s="101"/>
      <c r="W31" s="101"/>
      <c r="X31" s="101"/>
      <c r="Y31" s="102"/>
      <c r="Z31" s="102"/>
      <c r="AA31" s="102"/>
      <c r="AB31" s="102"/>
      <c r="AC31" s="102"/>
    </row>
    <row r="32" spans="1:29">
      <c r="A32" s="123"/>
      <c r="B32" s="104" t="s">
        <v>70</v>
      </c>
      <c r="C32" s="119">
        <f>SUM(D32:O32)</f>
        <v>-1144725000</v>
      </c>
      <c r="D32" s="119">
        <f>SUMIFS('COMPRA USD'!$L$345:$L$2117,'COMPRA USD'!$K$345:$K$2117,D25,'COMPRA USD'!$J$345:$J$2117,"Global Card")</f>
        <v>997500</v>
      </c>
      <c r="E32" s="119">
        <f>SUMIFS('COMPRA USD'!$L$345:$L$2117,'COMPRA USD'!$K$345:$K$2117,E25,'COMPRA USD'!$J$345:$J$2117,"Global Card")</f>
        <v>108200</v>
      </c>
      <c r="F32" s="119">
        <f>SUMIFS('COMPRA USD'!$L$345:$L$2117,'COMPRA USD'!$K$345:$K$2117,F25,'COMPRA USD'!$J$345:$J$2117,"Global Card")</f>
        <v>550000</v>
      </c>
      <c r="G32" s="119">
        <f>SUMIFS('COMPRA USD'!$L$345:$L$2117,'COMPRA USD'!$K$345:$K$2117,G25,'COMPRA USD'!$J$345:$J$2117,"Global Card")</f>
        <v>-729400</v>
      </c>
      <c r="H32" s="119">
        <f>SUMIFS('COMPRA USD'!$L$345:$L$2117,'COMPRA USD'!$K$345:$K$2117,H25,'COMPRA USD'!$J$345:$J$2117,"Global Card")</f>
        <v>-2701000</v>
      </c>
      <c r="I32" s="119">
        <f>SUMIFS('COMPRA USD'!$L$345:$L$2117,'COMPRA USD'!$K$345:$K$2117,I25,'COMPRA USD'!$J$345:$J$2117,"Global Card")</f>
        <v>2457700</v>
      </c>
      <c r="J32" s="119">
        <f>SUMIFS('COMPRA USD'!$L$345:$L$2117,'COMPRA USD'!$K$345:$K$2117,J25,'COMPRA USD'!$J$345:$J$2117,"Global Card")</f>
        <v>1789500</v>
      </c>
      <c r="K32" s="119">
        <f>SUMIFS('COMPRA USD'!$L$345:$L$2117,'COMPRA USD'!$K$345:$K$2117,K25,'COMPRA USD'!$J$345:$J$2117,"Global Card")</f>
        <v>917000</v>
      </c>
      <c r="L32" s="119">
        <f>SUMIFS('COMPRA USD'!$L$345:$L$2117,'COMPRA USD'!$K$345:$K$2117,L25,'COMPRA USD'!$J$345:$J$2117,"Global Card")</f>
        <v>-2228000</v>
      </c>
      <c r="M32" s="119">
        <f>SUMIFS('COMPRA USD'!$L$345:$L$2117,'COMPRA USD'!$K$345:$K$2117,M25,'COMPRA USD'!$J$345:$J$2117,"Global Card")</f>
        <v>-619566500</v>
      </c>
      <c r="N32" s="119">
        <f>SUMIFS('COMPRA USD'!$L$345:$L$2117,'COMPRA USD'!$K$345:$K$2117,N25,'COMPRA USD'!$J$345:$J$2117,"Global Card")</f>
        <v>-526320000</v>
      </c>
      <c r="O32" s="119">
        <f>SUMIFS('COMPRA USD'!$L$345:$L$2117,'COMPRA USD'!$K$345:$K$2117,O25,'COMPRA USD'!$J$345:$J$2117,"Global Card")</f>
        <v>0</v>
      </c>
      <c r="P32" s="120"/>
      <c r="Q32" s="101"/>
      <c r="R32" s="101"/>
      <c r="S32" s="101"/>
      <c r="T32" s="101"/>
      <c r="U32" s="101"/>
      <c r="V32" s="101"/>
      <c r="W32" s="101"/>
      <c r="X32" s="101"/>
      <c r="Y32" s="102"/>
      <c r="Z32" s="102"/>
      <c r="AA32" s="102"/>
      <c r="AB32" s="102"/>
      <c r="AC32" s="102"/>
    </row>
    <row r="33" spans="1:29">
      <c r="A33" s="101"/>
      <c r="B33" s="10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01"/>
      <c r="Q33" s="101"/>
      <c r="R33" s="101"/>
      <c r="S33" s="101"/>
      <c r="T33" s="101"/>
      <c r="U33" s="101"/>
      <c r="V33" s="101"/>
      <c r="W33" s="101"/>
      <c r="X33" s="101"/>
      <c r="Y33" s="102"/>
      <c r="Z33" s="102"/>
      <c r="AA33" s="102"/>
      <c r="AB33" s="102"/>
      <c r="AC33" s="102"/>
    </row>
    <row r="34" spans="1:29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2"/>
      <c r="Z34" s="102"/>
      <c r="AA34" s="102"/>
      <c r="AB34" s="102"/>
      <c r="AC34" s="102"/>
    </row>
    <row r="35" spans="1:29">
      <c r="A35" s="101"/>
      <c r="B35" s="101"/>
      <c r="C35" s="124" t="s">
        <v>79</v>
      </c>
      <c r="D35" s="124" t="s">
        <v>53</v>
      </c>
      <c r="E35" s="124" t="s">
        <v>54</v>
      </c>
      <c r="F35" s="124" t="s">
        <v>55</v>
      </c>
      <c r="G35" s="124" t="s">
        <v>56</v>
      </c>
      <c r="H35" s="124" t="s">
        <v>57</v>
      </c>
      <c r="I35" s="124" t="s">
        <v>58</v>
      </c>
      <c r="J35" s="124" t="s">
        <v>59</v>
      </c>
      <c r="K35" s="124" t="s">
        <v>60</v>
      </c>
      <c r="L35" s="124" t="s">
        <v>61</v>
      </c>
      <c r="M35" s="124" t="s">
        <v>62</v>
      </c>
      <c r="N35" s="124" t="s">
        <v>63</v>
      </c>
      <c r="O35" s="124" t="s">
        <v>64</v>
      </c>
      <c r="P35" s="101"/>
      <c r="Q35" s="101"/>
      <c r="R35" s="101"/>
      <c r="S35" s="101"/>
      <c r="T35" s="101"/>
      <c r="U35" s="101"/>
      <c r="V35" s="101"/>
      <c r="W35" s="101"/>
      <c r="X35" s="101"/>
      <c r="Y35" s="102"/>
      <c r="Z35" s="102"/>
      <c r="AA35" s="102"/>
      <c r="AB35" s="102"/>
      <c r="AC35" s="102"/>
    </row>
    <row r="36" spans="1:29">
      <c r="A36" s="101"/>
      <c r="B36" s="101"/>
      <c r="C36" s="125">
        <v>2024</v>
      </c>
      <c r="D36" s="126">
        <f t="shared" ref="D36:O36" si="8">D4</f>
        <v>25380000</v>
      </c>
      <c r="E36" s="126">
        <f t="shared" si="8"/>
        <v>22030000</v>
      </c>
      <c r="F36" s="126">
        <f t="shared" si="8"/>
        <v>24180000</v>
      </c>
      <c r="G36" s="126">
        <f t="shared" si="8"/>
        <v>34060000</v>
      </c>
      <c r="H36" s="126">
        <f t="shared" si="8"/>
        <v>39660000</v>
      </c>
      <c r="I36" s="126">
        <f t="shared" si="8"/>
        <v>30510000</v>
      </c>
      <c r="J36" s="126">
        <f t="shared" si="8"/>
        <v>38280000</v>
      </c>
      <c r="K36" s="126">
        <f t="shared" si="8"/>
        <v>44410000</v>
      </c>
      <c r="L36" s="126">
        <f t="shared" si="8"/>
        <v>43740000</v>
      </c>
      <c r="M36" s="126">
        <f t="shared" si="8"/>
        <v>45550000</v>
      </c>
      <c r="N36" s="126">
        <f t="shared" si="8"/>
        <v>11150000</v>
      </c>
      <c r="O36" s="126">
        <f t="shared" si="8"/>
        <v>0</v>
      </c>
      <c r="P36" s="101"/>
      <c r="Q36" s="101"/>
      <c r="R36" s="101"/>
      <c r="S36" s="101"/>
      <c r="T36" s="101"/>
      <c r="U36" s="101"/>
      <c r="V36" s="101"/>
      <c r="W36" s="101"/>
      <c r="X36" s="101"/>
      <c r="Y36" s="102"/>
      <c r="Z36" s="102"/>
      <c r="AA36" s="102"/>
      <c r="AB36" s="102"/>
      <c r="AC36" s="102"/>
    </row>
    <row r="37" spans="1:29">
      <c r="A37" s="101"/>
      <c r="B37" s="101"/>
      <c r="C37" s="125">
        <v>2023</v>
      </c>
      <c r="D37" s="126">
        <f>'CONSOLIDADO 2023'!D4</f>
        <v>22177000</v>
      </c>
      <c r="E37" s="126">
        <f>'CONSOLIDADO 2023'!E4</f>
        <v>21658000</v>
      </c>
      <c r="F37" s="126">
        <f>'CONSOLIDADO 2023'!F4</f>
        <v>21850000</v>
      </c>
      <c r="G37" s="126">
        <f>'CONSOLIDADO 2023'!G4</f>
        <v>17950000</v>
      </c>
      <c r="H37" s="126">
        <f>'CONSOLIDADO 2023'!H4</f>
        <v>22250000</v>
      </c>
      <c r="I37" s="126">
        <f>'CONSOLIDADO 2023'!I4</f>
        <v>23610000</v>
      </c>
      <c r="J37" s="126">
        <f>'CONSOLIDADO 2023'!J4</f>
        <v>18400000</v>
      </c>
      <c r="K37" s="126">
        <f>'CONSOLIDADO 2023'!K4</f>
        <v>20730000</v>
      </c>
      <c r="L37" s="126">
        <f>'CONSOLIDADO 2023'!L4</f>
        <v>18103650</v>
      </c>
      <c r="M37" s="126">
        <f>'CONSOLIDADO 2023'!M4</f>
        <v>20771000</v>
      </c>
      <c r="N37" s="126">
        <f>'CONSOLIDADO 2023'!N4</f>
        <v>21110000</v>
      </c>
      <c r="O37" s="126">
        <f>'CONSOLIDADO 2023'!O4</f>
        <v>24755000</v>
      </c>
      <c r="P37" s="101"/>
      <c r="Q37" s="101"/>
      <c r="R37" s="101"/>
      <c r="S37" s="101"/>
      <c r="T37" s="101"/>
      <c r="U37" s="101"/>
      <c r="V37" s="101"/>
      <c r="W37" s="101"/>
      <c r="X37" s="101"/>
      <c r="Y37" s="102"/>
      <c r="Z37" s="102"/>
      <c r="AA37" s="102"/>
      <c r="AB37" s="102"/>
      <c r="AC37" s="102"/>
    </row>
    <row r="38" spans="1:29">
      <c r="A38" s="101"/>
      <c r="B38" s="101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01"/>
      <c r="Q38" s="101"/>
      <c r="R38" s="101"/>
      <c r="S38" s="101"/>
      <c r="T38" s="101"/>
      <c r="U38" s="101"/>
      <c r="V38" s="101"/>
      <c r="W38" s="101"/>
      <c r="X38" s="101"/>
      <c r="Y38" s="102"/>
      <c r="Z38" s="102"/>
      <c r="AA38" s="102"/>
      <c r="AB38" s="102"/>
      <c r="AC38" s="102"/>
    </row>
    <row r="39" spans="1:29">
      <c r="A39" s="101"/>
      <c r="B39" s="101"/>
      <c r="C39" s="125" t="s">
        <v>80</v>
      </c>
      <c r="D39" s="128">
        <f t="shared" ref="D39:O39" si="9">D36-D37</f>
        <v>3203000</v>
      </c>
      <c r="E39" s="128">
        <f t="shared" si="9"/>
        <v>372000</v>
      </c>
      <c r="F39" s="128">
        <f t="shared" si="9"/>
        <v>2330000</v>
      </c>
      <c r="G39" s="128">
        <f t="shared" si="9"/>
        <v>16110000</v>
      </c>
      <c r="H39" s="128">
        <f t="shared" si="9"/>
        <v>17410000</v>
      </c>
      <c r="I39" s="128">
        <f t="shared" si="9"/>
        <v>6900000</v>
      </c>
      <c r="J39" s="128">
        <f t="shared" si="9"/>
        <v>19880000</v>
      </c>
      <c r="K39" s="128">
        <f t="shared" si="9"/>
        <v>23680000</v>
      </c>
      <c r="L39" s="128">
        <f t="shared" si="9"/>
        <v>25636350</v>
      </c>
      <c r="M39" s="128">
        <f t="shared" si="9"/>
        <v>24779000</v>
      </c>
      <c r="N39" s="128">
        <f t="shared" si="9"/>
        <v>-9960000</v>
      </c>
      <c r="O39" s="128">
        <f t="shared" si="9"/>
        <v>-24755000</v>
      </c>
      <c r="P39" s="101"/>
      <c r="Q39" s="101"/>
      <c r="R39" s="101"/>
      <c r="S39" s="101"/>
      <c r="T39" s="101"/>
      <c r="U39" s="101"/>
      <c r="V39" s="101"/>
      <c r="W39" s="101"/>
      <c r="X39" s="101"/>
      <c r="Y39" s="102"/>
      <c r="Z39" s="102"/>
      <c r="AA39" s="102"/>
      <c r="AB39" s="102"/>
      <c r="AC39" s="102"/>
    </row>
    <row r="40" spans="1:29">
      <c r="A40" s="101"/>
      <c r="B40" s="101"/>
      <c r="D40" s="129">
        <f t="shared" ref="D40:O40" si="10">D39/D37</f>
        <v>0.14442891283762457</v>
      </c>
      <c r="E40" s="129">
        <f t="shared" si="10"/>
        <v>1.7176101209714655E-2</v>
      </c>
      <c r="F40" s="129">
        <f t="shared" si="10"/>
        <v>0.10663615560640732</v>
      </c>
      <c r="G40" s="129">
        <f t="shared" si="10"/>
        <v>0.89749303621169918</v>
      </c>
      <c r="H40" s="129">
        <f t="shared" si="10"/>
        <v>0.7824719101123595</v>
      </c>
      <c r="I40" s="129">
        <f t="shared" si="10"/>
        <v>0.29224904701397714</v>
      </c>
      <c r="J40" s="129">
        <f t="shared" si="10"/>
        <v>1.0804347826086957</v>
      </c>
      <c r="K40" s="129">
        <f t="shared" si="10"/>
        <v>1.1423058369512784</v>
      </c>
      <c r="L40" s="129">
        <f t="shared" si="10"/>
        <v>1.4160873635979485</v>
      </c>
      <c r="M40" s="129">
        <f t="shared" si="10"/>
        <v>1.1929613403302681</v>
      </c>
      <c r="N40" s="129">
        <f t="shared" si="10"/>
        <v>-0.47181430601610613</v>
      </c>
      <c r="O40" s="129">
        <f t="shared" si="10"/>
        <v>-1</v>
      </c>
      <c r="P40" s="101"/>
      <c r="Q40" s="101"/>
      <c r="R40" s="101"/>
      <c r="S40" s="101"/>
      <c r="T40" s="101"/>
      <c r="U40" s="101"/>
      <c r="V40" s="101"/>
      <c r="W40" s="101"/>
      <c r="X40" s="101"/>
      <c r="Y40" s="102"/>
      <c r="Z40" s="102"/>
      <c r="AA40" s="102"/>
      <c r="AB40" s="102"/>
      <c r="AC40" s="102"/>
    </row>
    <row r="41" spans="1:29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2"/>
      <c r="Z41" s="102"/>
      <c r="AA41" s="102"/>
      <c r="AB41" s="102"/>
      <c r="AC41" s="102"/>
    </row>
    <row r="42" spans="1:29">
      <c r="A42" s="101"/>
      <c r="B42" s="130"/>
      <c r="C42" s="131" t="s">
        <v>81</v>
      </c>
      <c r="D42" s="132">
        <f t="shared" ref="D42:O42" si="11">D14</f>
        <v>24630000</v>
      </c>
      <c r="E42" s="132">
        <f t="shared" si="11"/>
        <v>21250000</v>
      </c>
      <c r="F42" s="132">
        <f t="shared" si="11"/>
        <v>23180000</v>
      </c>
      <c r="G42" s="132">
        <f t="shared" si="11"/>
        <v>32740000</v>
      </c>
      <c r="H42" s="132">
        <f t="shared" si="11"/>
        <v>37810000</v>
      </c>
      <c r="I42" s="132">
        <f t="shared" si="11"/>
        <v>28650000</v>
      </c>
      <c r="J42" s="132">
        <f t="shared" si="11"/>
        <v>35880000</v>
      </c>
      <c r="K42" s="132">
        <f t="shared" si="11"/>
        <v>42160000</v>
      </c>
      <c r="L42" s="132">
        <f t="shared" si="11"/>
        <v>40940000</v>
      </c>
      <c r="M42" s="132">
        <f t="shared" si="11"/>
        <v>41900000</v>
      </c>
      <c r="N42" s="132">
        <f t="shared" si="11"/>
        <v>10600000</v>
      </c>
      <c r="O42" s="132">
        <f t="shared" si="11"/>
        <v>0</v>
      </c>
      <c r="P42" s="120"/>
      <c r="Q42" s="101"/>
      <c r="R42" s="101"/>
      <c r="S42" s="101"/>
      <c r="T42" s="101"/>
      <c r="U42" s="101"/>
      <c r="V42" s="101"/>
      <c r="W42" s="101"/>
      <c r="X42" s="101"/>
      <c r="Y42" s="102"/>
      <c r="Z42" s="102"/>
      <c r="AA42" s="102"/>
      <c r="AB42" s="102"/>
      <c r="AC42" s="102"/>
    </row>
    <row r="43" spans="1:29">
      <c r="A43" s="101"/>
      <c r="B43" s="130"/>
      <c r="C43" s="131" t="s">
        <v>82</v>
      </c>
      <c r="D43" s="132">
        <f>'CONSOLIDADO 2023'!D14</f>
        <v>22177000</v>
      </c>
      <c r="E43" s="132">
        <f>'CONSOLIDADO 2023'!E14</f>
        <v>21658000</v>
      </c>
      <c r="F43" s="132">
        <f>'CONSOLIDADO 2023'!F14</f>
        <v>21850000</v>
      </c>
      <c r="G43" s="132">
        <f>'CONSOLIDADO 2023'!G14</f>
        <v>17950000</v>
      </c>
      <c r="H43" s="132">
        <f>'CONSOLIDADO 2023'!H14</f>
        <v>22000000</v>
      </c>
      <c r="I43" s="132">
        <f>'CONSOLIDADO 2023'!I14</f>
        <v>23400000</v>
      </c>
      <c r="J43" s="132">
        <f>'CONSOLIDADO 2023'!J14</f>
        <v>18130000</v>
      </c>
      <c r="K43" s="132">
        <f>'CONSOLIDADO 2023'!K14</f>
        <v>20300000</v>
      </c>
      <c r="L43" s="132">
        <f>'CONSOLIDADO 2023'!L14</f>
        <v>17713650</v>
      </c>
      <c r="M43" s="132">
        <f>'CONSOLIDADO 2023'!M14</f>
        <v>20250000</v>
      </c>
      <c r="N43" s="132">
        <f>'CONSOLIDADO 2023'!N14</f>
        <v>20700000</v>
      </c>
      <c r="O43" s="132">
        <f>'CONSOLIDADO 2023'!O14</f>
        <v>24300000</v>
      </c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r="44" spans="1:29">
      <c r="A44" s="101"/>
      <c r="B44" s="130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4"/>
      <c r="N44" s="134"/>
      <c r="O44" s="134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r="45" spans="1:29">
      <c r="A45" s="101"/>
      <c r="B45" s="130"/>
      <c r="C45" s="131" t="s">
        <v>80</v>
      </c>
      <c r="D45" s="132">
        <f t="shared" ref="D45:O45" si="12">D42-D43</f>
        <v>2453000</v>
      </c>
      <c r="E45" s="132">
        <f t="shared" si="12"/>
        <v>-408000</v>
      </c>
      <c r="F45" s="132">
        <f t="shared" si="12"/>
        <v>1330000</v>
      </c>
      <c r="G45" s="132">
        <f t="shared" si="12"/>
        <v>14790000</v>
      </c>
      <c r="H45" s="132">
        <f t="shared" si="12"/>
        <v>15810000</v>
      </c>
      <c r="I45" s="132">
        <f t="shared" si="12"/>
        <v>5250000</v>
      </c>
      <c r="J45" s="132">
        <f t="shared" si="12"/>
        <v>17750000</v>
      </c>
      <c r="K45" s="132">
        <f t="shared" si="12"/>
        <v>21860000</v>
      </c>
      <c r="L45" s="132">
        <f t="shared" si="12"/>
        <v>23226350</v>
      </c>
      <c r="M45" s="132">
        <f t="shared" si="12"/>
        <v>21650000</v>
      </c>
      <c r="N45" s="132">
        <f t="shared" si="12"/>
        <v>-10100000</v>
      </c>
      <c r="O45" s="132">
        <f t="shared" si="12"/>
        <v>-24300000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r="46" spans="1:29">
      <c r="A46" s="101"/>
      <c r="B46" s="130"/>
      <c r="C46" s="133"/>
      <c r="D46" s="135">
        <f t="shared" ref="D46:O46" si="13">D45/D43</f>
        <v>0.11061009153627632</v>
      </c>
      <c r="E46" s="135">
        <f t="shared" si="13"/>
        <v>-1.8838304552590265E-2</v>
      </c>
      <c r="F46" s="135">
        <f t="shared" si="13"/>
        <v>6.0869565217391307E-2</v>
      </c>
      <c r="G46" s="135">
        <f t="shared" si="13"/>
        <v>0.82395543175487462</v>
      </c>
      <c r="H46" s="135">
        <f t="shared" si="13"/>
        <v>0.71863636363636363</v>
      </c>
      <c r="I46" s="135">
        <f t="shared" si="13"/>
        <v>0.22435897435897437</v>
      </c>
      <c r="J46" s="135">
        <f t="shared" si="13"/>
        <v>0.97904026475455042</v>
      </c>
      <c r="K46" s="135">
        <f t="shared" si="13"/>
        <v>1.0768472906403941</v>
      </c>
      <c r="L46" s="135">
        <f t="shared" si="13"/>
        <v>1.311211974945875</v>
      </c>
      <c r="M46" s="135">
        <f t="shared" si="13"/>
        <v>1.0691358024691358</v>
      </c>
      <c r="N46" s="135">
        <f t="shared" si="13"/>
        <v>-0.48792270531400966</v>
      </c>
      <c r="O46" s="135">
        <f t="shared" si="13"/>
        <v>-1</v>
      </c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</row>
    <row r="47" spans="1:29">
      <c r="A47" s="101"/>
      <c r="B47" s="101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4"/>
      <c r="N47" s="134"/>
      <c r="O47" s="134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r="48" spans="1:29">
      <c r="A48" s="102"/>
      <c r="B48" s="102"/>
      <c r="C48" s="137" t="s">
        <v>83</v>
      </c>
      <c r="D48" s="138">
        <f t="shared" ref="D48:O48" si="14">D26</f>
        <v>750000</v>
      </c>
      <c r="E48" s="138">
        <f t="shared" si="14"/>
        <v>780000</v>
      </c>
      <c r="F48" s="138">
        <f t="shared" si="14"/>
        <v>1000000</v>
      </c>
      <c r="G48" s="138">
        <f t="shared" si="14"/>
        <v>1320000</v>
      </c>
      <c r="H48" s="138">
        <f t="shared" si="14"/>
        <v>1850000</v>
      </c>
      <c r="I48" s="138">
        <f t="shared" si="14"/>
        <v>1860000</v>
      </c>
      <c r="J48" s="138">
        <f t="shared" si="14"/>
        <v>2400000</v>
      </c>
      <c r="K48" s="138">
        <f t="shared" si="14"/>
        <v>2250000</v>
      </c>
      <c r="L48" s="138">
        <f t="shared" si="14"/>
        <v>2800000</v>
      </c>
      <c r="M48" s="138">
        <f t="shared" si="14"/>
        <v>3650000</v>
      </c>
      <c r="N48" s="138">
        <f t="shared" si="14"/>
        <v>550000</v>
      </c>
      <c r="O48" s="138">
        <f t="shared" si="14"/>
        <v>0</v>
      </c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</row>
    <row r="49" spans="1:29">
      <c r="A49" s="102"/>
      <c r="B49" s="102"/>
      <c r="C49" s="137" t="s">
        <v>84</v>
      </c>
      <c r="D49" s="138">
        <f>'CONSOLIDADO 2023'!D25</f>
        <v>0</v>
      </c>
      <c r="E49" s="138">
        <f>'CONSOLIDADO 2023'!E25</f>
        <v>0</v>
      </c>
      <c r="F49" s="138">
        <f>'CONSOLIDADO 2023'!F25</f>
        <v>0</v>
      </c>
      <c r="G49" s="138">
        <f>'CONSOLIDADO 2023'!G25</f>
        <v>0</v>
      </c>
      <c r="H49" s="138">
        <f>'CONSOLIDADO 2023'!H25</f>
        <v>250000</v>
      </c>
      <c r="I49" s="138">
        <f>'CONSOLIDADO 2023'!I25</f>
        <v>210000</v>
      </c>
      <c r="J49" s="138">
        <f>'CONSOLIDADO 2023'!J25</f>
        <v>270000</v>
      </c>
      <c r="K49" s="138">
        <f>'CONSOLIDADO 2023'!K25</f>
        <v>430000</v>
      </c>
      <c r="L49" s="138">
        <f>'CONSOLIDADO 2023'!L25</f>
        <v>390000</v>
      </c>
      <c r="M49" s="138">
        <f>'CONSOLIDADO 2023'!M25</f>
        <v>521000</v>
      </c>
      <c r="N49" s="138">
        <f>'CONSOLIDADO 2023'!N25</f>
        <v>410000</v>
      </c>
      <c r="O49" s="138">
        <f>'CONSOLIDADO 2023'!O25</f>
        <v>455000</v>
      </c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</row>
    <row r="50" spans="1:29">
      <c r="A50" s="102"/>
      <c r="C50" s="139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</row>
    <row r="51" spans="1:29">
      <c r="A51" s="102"/>
      <c r="C51" s="140" t="s">
        <v>80</v>
      </c>
      <c r="D51" s="128">
        <f t="shared" ref="D51:O51" si="15">D48-D49</f>
        <v>750000</v>
      </c>
      <c r="E51" s="128">
        <f t="shared" si="15"/>
        <v>780000</v>
      </c>
      <c r="F51" s="128">
        <f t="shared" si="15"/>
        <v>1000000</v>
      </c>
      <c r="G51" s="128">
        <f t="shared" si="15"/>
        <v>1320000</v>
      </c>
      <c r="H51" s="128">
        <f t="shared" si="15"/>
        <v>1600000</v>
      </c>
      <c r="I51" s="128">
        <f t="shared" si="15"/>
        <v>1650000</v>
      </c>
      <c r="J51" s="128">
        <f t="shared" si="15"/>
        <v>2130000</v>
      </c>
      <c r="K51" s="128">
        <f t="shared" si="15"/>
        <v>1820000</v>
      </c>
      <c r="L51" s="128">
        <f t="shared" si="15"/>
        <v>2410000</v>
      </c>
      <c r="M51" s="128">
        <f t="shared" si="15"/>
        <v>3129000</v>
      </c>
      <c r="N51" s="128">
        <f t="shared" si="15"/>
        <v>140000</v>
      </c>
      <c r="O51" s="128">
        <f t="shared" si="15"/>
        <v>-455000</v>
      </c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</row>
    <row r="52" spans="1:29">
      <c r="A52" s="102"/>
      <c r="D52" s="141">
        <v>0</v>
      </c>
      <c r="E52" s="141">
        <v>0</v>
      </c>
      <c r="F52" s="141">
        <v>0</v>
      </c>
      <c r="G52" s="141">
        <v>0</v>
      </c>
      <c r="H52" s="141">
        <f t="shared" ref="H52:O52" si="16">H51/H49</f>
        <v>6.4</v>
      </c>
      <c r="I52" s="141">
        <f t="shared" si="16"/>
        <v>7.8571428571428568</v>
      </c>
      <c r="J52" s="141">
        <f t="shared" si="16"/>
        <v>7.8888888888888893</v>
      </c>
      <c r="K52" s="141">
        <f t="shared" si="16"/>
        <v>4.2325581395348841</v>
      </c>
      <c r="L52" s="141">
        <f t="shared" si="16"/>
        <v>6.1794871794871797</v>
      </c>
      <c r="M52" s="141">
        <f t="shared" si="16"/>
        <v>6.0057581573896357</v>
      </c>
      <c r="N52" s="141">
        <f t="shared" si="16"/>
        <v>0.34146341463414637</v>
      </c>
      <c r="O52" s="141">
        <f t="shared" si="16"/>
        <v>-1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</row>
    <row r="53" spans="1:29">
      <c r="A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</row>
    <row r="54" spans="1:29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2"/>
      <c r="Z54" s="102"/>
      <c r="AA54" s="102"/>
      <c r="AB54" s="102"/>
      <c r="AC54" s="102"/>
    </row>
    <row r="55" spans="1:29">
      <c r="A55" s="272" t="s">
        <v>52</v>
      </c>
      <c r="B55" s="273"/>
      <c r="C55" s="274"/>
      <c r="D55" s="142" t="s">
        <v>53</v>
      </c>
      <c r="E55" s="142" t="s">
        <v>54</v>
      </c>
      <c r="F55" s="142" t="s">
        <v>55</v>
      </c>
      <c r="G55" s="142" t="s">
        <v>56</v>
      </c>
      <c r="H55" s="142" t="s">
        <v>57</v>
      </c>
      <c r="I55" s="142" t="s">
        <v>58</v>
      </c>
      <c r="J55" s="142" t="s">
        <v>59</v>
      </c>
      <c r="K55" s="142" t="s">
        <v>60</v>
      </c>
      <c r="L55" s="142" t="s">
        <v>61</v>
      </c>
      <c r="M55" s="142" t="s">
        <v>62</v>
      </c>
      <c r="N55" s="142" t="s">
        <v>63</v>
      </c>
      <c r="O55" s="142" t="s">
        <v>64</v>
      </c>
      <c r="P55" s="101"/>
      <c r="Q55" s="101"/>
      <c r="R55" s="101"/>
      <c r="S55" s="101"/>
      <c r="T55" s="101"/>
      <c r="U55" s="101"/>
      <c r="V55" s="101"/>
      <c r="W55" s="101"/>
      <c r="X55" s="101"/>
      <c r="Y55" s="102"/>
      <c r="Z55" s="102"/>
      <c r="AA55" s="102"/>
      <c r="AB55" s="102"/>
      <c r="AC55" s="102"/>
    </row>
    <row r="56" spans="1:29">
      <c r="A56" s="104" t="s">
        <v>65</v>
      </c>
      <c r="B56" s="105" t="s">
        <v>12</v>
      </c>
      <c r="C56" s="106">
        <f t="shared" ref="C56:C60" si="17">SUM(D56:O56)</f>
        <v>253364650</v>
      </c>
      <c r="D56" s="107">
        <f>SUMIF('COMPRA USD'!$K$4:$K$343,D55,'COMPRA USD'!$G$4:$G$343)</f>
        <v>22177000</v>
      </c>
      <c r="E56" s="107">
        <f>SUMIF('COMPRA USD'!$K$4:$K$343,E55,'COMPRA USD'!$G$4:$G$343)</f>
        <v>21658000</v>
      </c>
      <c r="F56" s="107">
        <f>SUMIF('COMPRA USD'!$K$4:$K$343,F55,'COMPRA USD'!$G$4:$G$343)</f>
        <v>21850000</v>
      </c>
      <c r="G56" s="107">
        <f>SUMIF('COMPRA USD'!$K$4:$K$343,G55,'COMPRA USD'!$G$4:$G$343)</f>
        <v>17950000</v>
      </c>
      <c r="H56" s="107">
        <f>SUMIF('COMPRA USD'!$K$4:$K$343,H55,'COMPRA USD'!$G$4:$G$343)</f>
        <v>22250000</v>
      </c>
      <c r="I56" s="107">
        <f>SUMIF('COMPRA USD'!$K$4:$K$343,I55,'COMPRA USD'!$G$4:$G$343)</f>
        <v>23610000</v>
      </c>
      <c r="J56" s="107">
        <f>SUMIF('COMPRA USD'!$K$4:$K$343,J55,'COMPRA USD'!$G$4:$G$343)</f>
        <v>18400000</v>
      </c>
      <c r="K56" s="107">
        <f>SUMIF('COMPRA USD'!$K$4:$K$343,K55,'COMPRA USD'!$G$4:$G$343)</f>
        <v>20730000</v>
      </c>
      <c r="L56" s="107">
        <f>SUMIF('COMPRA USD'!$K$4:$K$343,L55,'COMPRA USD'!$G$4:$G$343)</f>
        <v>18103650</v>
      </c>
      <c r="M56" s="107">
        <f>SUMIF('COMPRA USD'!$K$4:$K$343,M55,'COMPRA USD'!$G$4:$G$343)</f>
        <v>20771000</v>
      </c>
      <c r="N56" s="107">
        <f>SUMIF('COMPRA USD'!$K$4:$K$343,N55,'COMPRA USD'!$G$4:$G$343)</f>
        <v>21110000</v>
      </c>
      <c r="O56" s="107">
        <f>SUMIF('COMPRA USD'!$K$4:$K$343,O55,'COMPRA USD'!$G$4:$G$343)</f>
        <v>24755000</v>
      </c>
      <c r="P56" s="101"/>
      <c r="Q56" s="101"/>
      <c r="R56" s="101"/>
      <c r="S56" s="101"/>
      <c r="T56" s="101"/>
      <c r="U56" s="101"/>
      <c r="V56" s="101"/>
      <c r="W56" s="101"/>
      <c r="X56" s="101"/>
      <c r="Y56" s="102"/>
      <c r="Z56" s="102"/>
      <c r="AA56" s="102"/>
      <c r="AB56" s="102"/>
      <c r="AC56" s="102"/>
    </row>
    <row r="57" spans="1:29">
      <c r="A57" s="108"/>
      <c r="B57" s="104" t="s">
        <v>10</v>
      </c>
      <c r="C57" s="106">
        <f t="shared" si="17"/>
        <v>212460678585</v>
      </c>
      <c r="D57" s="106">
        <f>SUMIF('COMPRA USD'!$K$4:$K$343,D55,'COMPRA USD'!$E$4:$E$343)</f>
        <v>18310494700</v>
      </c>
      <c r="E57" s="106">
        <f>SUMIF('COMPRA USD'!$K$4:$K$343,E55,'COMPRA USD'!$E$4:$E$343)</f>
        <v>17282791550</v>
      </c>
      <c r="F57" s="106">
        <f>SUMIF('COMPRA USD'!$K$4:$K$343,F55,'COMPRA USD'!$E$4:$E$343)</f>
        <v>17633485500</v>
      </c>
      <c r="G57" s="106">
        <f>SUMIF('COMPRA USD'!$K$4:$K$343,G55,'COMPRA USD'!$E$4:$E$343)</f>
        <v>14441295000</v>
      </c>
      <c r="H57" s="106">
        <f>SUMIF('COMPRA USD'!$K$4:$K$343,H55,'COMPRA USD'!$E$4:$E$343)</f>
        <v>17786825000</v>
      </c>
      <c r="I57" s="106">
        <f>SUMIF('COMPRA USD'!$K$4:$K$343,I55,'COMPRA USD'!$E$4:$E$343)</f>
        <v>18877200000</v>
      </c>
      <c r="J57" s="106">
        <f>SUMIF('COMPRA USD'!$K$4:$K$343,J55,'COMPRA USD'!$E$4:$E$343)</f>
        <v>15027617500</v>
      </c>
      <c r="K57" s="106">
        <f>SUMIF('COMPRA USD'!$K$4:$K$343,K55,'COMPRA USD'!$E$4:$E$343)</f>
        <v>17730086500</v>
      </c>
      <c r="L57" s="106">
        <f>SUMIF('COMPRA USD'!$K$4:$K$343,L55,'COMPRA USD'!$E$4:$E$343)</f>
        <v>15999537185</v>
      </c>
      <c r="M57" s="106">
        <f>SUMIF('COMPRA USD'!$K$4:$K$343,M55,'COMPRA USD'!$E$4:$E$343)</f>
        <v>19129802900</v>
      </c>
      <c r="N57" s="106">
        <f>SUMIF('COMPRA USD'!$K$4:$K$343,N55,'COMPRA USD'!$E$4:$E$343)</f>
        <v>18681244000</v>
      </c>
      <c r="O57" s="106">
        <f>SUMIF('COMPRA USD'!$K$4:$K$343,O55,'COMPRA USD'!$E$4:$E$343)</f>
        <v>21560298750</v>
      </c>
      <c r="P57" s="101"/>
      <c r="Q57" s="101"/>
      <c r="R57" s="101"/>
      <c r="S57" s="101"/>
      <c r="T57" s="101"/>
      <c r="U57" s="101"/>
      <c r="V57" s="101"/>
      <c r="W57" s="101"/>
      <c r="X57" s="101"/>
      <c r="Y57" s="102"/>
      <c r="Z57" s="102"/>
      <c r="AA57" s="102"/>
      <c r="AB57" s="102"/>
      <c r="AC57" s="102"/>
    </row>
    <row r="58" spans="1:29">
      <c r="A58" s="108"/>
      <c r="B58" s="143" t="s">
        <v>85</v>
      </c>
      <c r="C58" s="106">
        <f t="shared" si="17"/>
        <v>64660000</v>
      </c>
      <c r="D58" s="107">
        <f t="shared" ref="D58:O58" si="18">D68</f>
        <v>0</v>
      </c>
      <c r="E58" s="107">
        <f t="shared" si="18"/>
        <v>0</v>
      </c>
      <c r="F58" s="107">
        <f t="shared" si="18"/>
        <v>9350000</v>
      </c>
      <c r="G58" s="107">
        <f t="shared" si="18"/>
        <v>7000000</v>
      </c>
      <c r="H58" s="107">
        <f t="shared" si="18"/>
        <v>10300000</v>
      </c>
      <c r="I58" s="107">
        <f t="shared" si="18"/>
        <v>13300000</v>
      </c>
      <c r="J58" s="107">
        <f t="shared" si="18"/>
        <v>4300000</v>
      </c>
      <c r="K58" s="107">
        <f t="shared" si="18"/>
        <v>3100000</v>
      </c>
      <c r="L58" s="107">
        <f t="shared" si="18"/>
        <v>960000</v>
      </c>
      <c r="M58" s="107">
        <f t="shared" si="18"/>
        <v>4550000</v>
      </c>
      <c r="N58" s="107">
        <f t="shared" si="18"/>
        <v>8350000</v>
      </c>
      <c r="O58" s="107">
        <f t="shared" si="18"/>
        <v>3450000</v>
      </c>
      <c r="P58" s="101"/>
      <c r="Q58" s="101"/>
      <c r="R58" s="101"/>
      <c r="S58" s="101"/>
      <c r="T58" s="101"/>
      <c r="U58" s="101"/>
      <c r="V58" s="101"/>
      <c r="W58" s="101"/>
      <c r="X58" s="101"/>
      <c r="Y58" s="102"/>
      <c r="Z58" s="102"/>
      <c r="AA58" s="102"/>
      <c r="AB58" s="102"/>
      <c r="AC58" s="102"/>
    </row>
    <row r="59" spans="1:29">
      <c r="A59" s="108"/>
      <c r="B59" s="143" t="s">
        <v>67</v>
      </c>
      <c r="C59" s="106">
        <f t="shared" si="17"/>
        <v>180282650</v>
      </c>
      <c r="D59" s="107">
        <f t="shared" ref="D59:O59" si="19">D69+D79</f>
        <v>19030000</v>
      </c>
      <c r="E59" s="107">
        <f t="shared" si="19"/>
        <v>19233000</v>
      </c>
      <c r="F59" s="107">
        <f t="shared" si="19"/>
        <v>11700000</v>
      </c>
      <c r="G59" s="107">
        <f t="shared" si="19"/>
        <v>9000000</v>
      </c>
      <c r="H59" s="107">
        <f t="shared" si="19"/>
        <v>11950000</v>
      </c>
      <c r="I59" s="107">
        <f t="shared" si="19"/>
        <v>10310000</v>
      </c>
      <c r="J59" s="107">
        <f t="shared" si="19"/>
        <v>14100000</v>
      </c>
      <c r="K59" s="107">
        <f t="shared" si="19"/>
        <v>17630000</v>
      </c>
      <c r="L59" s="107">
        <f t="shared" si="19"/>
        <v>17143650</v>
      </c>
      <c r="M59" s="107">
        <f t="shared" si="19"/>
        <v>16221000</v>
      </c>
      <c r="N59" s="107">
        <f t="shared" si="19"/>
        <v>12660000</v>
      </c>
      <c r="O59" s="107">
        <f t="shared" si="19"/>
        <v>21305000</v>
      </c>
      <c r="P59" s="101"/>
      <c r="Q59" s="101"/>
      <c r="R59" s="101"/>
      <c r="S59" s="101"/>
      <c r="T59" s="101"/>
      <c r="U59" s="101"/>
      <c r="V59" s="101"/>
      <c r="W59" s="101"/>
      <c r="X59" s="101"/>
      <c r="Y59" s="102"/>
      <c r="Z59" s="102"/>
      <c r="AA59" s="102"/>
      <c r="AB59" s="102"/>
      <c r="AC59" s="102"/>
    </row>
    <row r="60" spans="1:29">
      <c r="A60" s="108"/>
      <c r="B60" s="143" t="s">
        <v>86</v>
      </c>
      <c r="C60" s="106">
        <f t="shared" si="17"/>
        <v>8172000</v>
      </c>
      <c r="D60" s="107">
        <f t="shared" ref="D60:O60" si="20">D70</f>
        <v>2997000</v>
      </c>
      <c r="E60" s="107">
        <f t="shared" si="20"/>
        <v>2425000</v>
      </c>
      <c r="F60" s="107">
        <f t="shared" si="20"/>
        <v>800000</v>
      </c>
      <c r="G60" s="107">
        <f t="shared" si="20"/>
        <v>1950000</v>
      </c>
      <c r="H60" s="107">
        <f t="shared" si="20"/>
        <v>0</v>
      </c>
      <c r="I60" s="107">
        <f t="shared" si="20"/>
        <v>0</v>
      </c>
      <c r="J60" s="107">
        <f t="shared" si="20"/>
        <v>0</v>
      </c>
      <c r="K60" s="107">
        <f t="shared" si="20"/>
        <v>0</v>
      </c>
      <c r="L60" s="107">
        <f t="shared" si="20"/>
        <v>0</v>
      </c>
      <c r="M60" s="107">
        <f t="shared" si="20"/>
        <v>0</v>
      </c>
      <c r="N60" s="107">
        <f t="shared" si="20"/>
        <v>0</v>
      </c>
      <c r="O60" s="107">
        <f t="shared" si="20"/>
        <v>0</v>
      </c>
      <c r="P60" s="101"/>
      <c r="Q60" s="101"/>
      <c r="R60" s="101"/>
      <c r="S60" s="101"/>
      <c r="T60" s="101"/>
      <c r="U60" s="101"/>
      <c r="V60" s="101"/>
      <c r="W60" s="101"/>
      <c r="X60" s="101"/>
      <c r="Y60" s="102"/>
      <c r="Z60" s="102"/>
      <c r="AA60" s="102"/>
      <c r="AB60" s="102"/>
      <c r="AC60" s="102"/>
    </row>
    <row r="61" spans="1:29">
      <c r="A61" s="110"/>
      <c r="B61" s="104" t="s">
        <v>69</v>
      </c>
      <c r="C61" s="111">
        <f>AVERAGE('COMPRA USD'!H398:H1177)</f>
        <v>936.584946921447</v>
      </c>
      <c r="D61" s="111">
        <f>AVERAGEIF('COMPRA USD'!$K$4:$K$343,D55,'COMPRA USD'!$H$4:$H$343)</f>
        <v>821.56219512195128</v>
      </c>
      <c r="E61" s="111">
        <f>AVERAGEIF('COMPRA USD'!$K$4:$K$343,E55,'COMPRA USD'!$H$4:$H$343)</f>
        <v>797.28139534883735</v>
      </c>
      <c r="F61" s="111">
        <f>AVERAGEIF('COMPRA USD'!$K$4:$K$343,F55,'COMPRA USD'!$H$4:$H$343)</f>
        <v>809.5775862068964</v>
      </c>
      <c r="G61" s="111">
        <f>AVERAGEIF('COMPRA USD'!$K$4:$K$343,G55,'COMPRA USD'!$H$4:$H$343)</f>
        <v>804.53947368421041</v>
      </c>
      <c r="H61" s="111">
        <f>AVERAGEIF('COMPRA USD'!$K$4:$K$343,H55,'COMPRA USD'!$H$4:$H$343)</f>
        <v>798.88478260869579</v>
      </c>
      <c r="I61" s="111">
        <f>AVERAGEIF('COMPRA USD'!$K$4:$K$343,I55,'COMPRA USD'!$H$4:$H$343)</f>
        <v>799.63260869565227</v>
      </c>
      <c r="J61" s="111">
        <f>AVERAGEIF('COMPRA USD'!$K$4:$K$343,J55,'COMPRA USD'!$H$4:$H$343)</f>
        <v>815.50227272727273</v>
      </c>
      <c r="K61" s="111">
        <f>AVERAGEIF('COMPRA USD'!$K$4:$K$343,K55,'COMPRA USD'!$H$4:$H$343)</f>
        <v>854.77096774193546</v>
      </c>
      <c r="L61" s="111">
        <f>AVERAGEIF('COMPRA USD'!$K$4:$K$343,L55,'COMPRA USD'!$H$4:$H$343)</f>
        <v>887.4140000000001</v>
      </c>
      <c r="M61" s="111">
        <f>AVERAGEIF('COMPRA USD'!$K$4:$K$343,M55,'COMPRA USD'!$H$4:$H$343)</f>
        <v>925.63928571428562</v>
      </c>
      <c r="N61" s="111">
        <f>AVERAGEIF('COMPRA USD'!$K$4:$K$343,N55,'COMPRA USD'!$H$4:$H$343)</f>
        <v>886.5</v>
      </c>
      <c r="O61" s="111">
        <f>AVERAGEIF('COMPRA USD'!$K$4:$K$343,O55,'COMPRA USD'!$H$4:$H$343)</f>
        <v>874.93461538461554</v>
      </c>
      <c r="P61" s="101"/>
      <c r="Q61" s="101"/>
      <c r="R61" s="101"/>
      <c r="S61" s="101"/>
      <c r="T61" s="101"/>
      <c r="U61" s="101"/>
      <c r="V61" s="101"/>
      <c r="W61" s="101"/>
      <c r="X61" s="101"/>
      <c r="Y61" s="102"/>
      <c r="Z61" s="102"/>
      <c r="AA61" s="102"/>
      <c r="AB61" s="102"/>
      <c r="AC61" s="102"/>
    </row>
    <row r="62" spans="1:29">
      <c r="A62" s="10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2"/>
      <c r="Z62" s="102"/>
      <c r="AA62" s="102"/>
      <c r="AB62" s="102"/>
      <c r="AC62" s="102"/>
    </row>
    <row r="63" spans="1:29">
      <c r="A63" s="113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2"/>
      <c r="Z63" s="102"/>
      <c r="AA63" s="102"/>
      <c r="AB63" s="102"/>
      <c r="AC63" s="102"/>
    </row>
    <row r="64" spans="1:29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2"/>
      <c r="Z64" s="102"/>
      <c r="AA64" s="102"/>
      <c r="AB64" s="102"/>
      <c r="AC64" s="102"/>
    </row>
    <row r="65" spans="1:29">
      <c r="A65" s="272" t="s">
        <v>71</v>
      </c>
      <c r="B65" s="273"/>
      <c r="C65" s="274"/>
      <c r="D65" s="142" t="s">
        <v>53</v>
      </c>
      <c r="E65" s="142" t="s">
        <v>54</v>
      </c>
      <c r="F65" s="142" t="s">
        <v>55</v>
      </c>
      <c r="G65" s="142" t="s">
        <v>56</v>
      </c>
      <c r="H65" s="142" t="s">
        <v>57</v>
      </c>
      <c r="I65" s="142" t="s">
        <v>58</v>
      </c>
      <c r="J65" s="142" t="s">
        <v>59</v>
      </c>
      <c r="K65" s="142" t="s">
        <v>60</v>
      </c>
      <c r="L65" s="142" t="s">
        <v>61</v>
      </c>
      <c r="M65" s="142" t="s">
        <v>62</v>
      </c>
      <c r="N65" s="142" t="s">
        <v>63</v>
      </c>
      <c r="O65" s="142" t="s">
        <v>64</v>
      </c>
      <c r="P65" s="101"/>
      <c r="Q65" s="101"/>
      <c r="R65" s="101"/>
      <c r="S65" s="101"/>
      <c r="T65" s="101"/>
      <c r="U65" s="101"/>
      <c r="V65" s="101"/>
      <c r="W65" s="101"/>
      <c r="X65" s="101"/>
      <c r="Y65" s="102"/>
      <c r="Z65" s="102"/>
      <c r="AA65" s="102"/>
      <c r="AB65" s="102"/>
      <c r="AC65" s="102"/>
    </row>
    <row r="66" spans="1:29">
      <c r="A66" s="104" t="s">
        <v>65</v>
      </c>
      <c r="B66" s="105" t="s">
        <v>12</v>
      </c>
      <c r="C66" s="106">
        <f t="shared" ref="C66:C70" si="21">SUM(D66:O66)</f>
        <v>250428650</v>
      </c>
      <c r="D66" s="107">
        <f>SUMIFS('COMPRA USD'!$G$4:$G$343,'COMPRA USD'!$K$4:$K$343,D55,'COMPRA USD'!$J$4:$J$343,"Operación")</f>
        <v>22177000</v>
      </c>
      <c r="E66" s="107">
        <f>SUMIFS('COMPRA USD'!$G$4:$G$343,'COMPRA USD'!$K$4:$K$343,E55,'COMPRA USD'!$J$4:$J$343,"Operación")</f>
        <v>21658000</v>
      </c>
      <c r="F66" s="107">
        <f>SUMIFS('COMPRA USD'!$G$4:$G$343,'COMPRA USD'!$K$4:$K$343,F55,'COMPRA USD'!$J$4:$J$343,"Operación")</f>
        <v>21850000</v>
      </c>
      <c r="G66" s="107">
        <f>SUMIFS('COMPRA USD'!$G$4:$G$343,'COMPRA USD'!$K$4:$K$343,G55,'COMPRA USD'!$J$4:$J$343,"Operación")</f>
        <v>17950000</v>
      </c>
      <c r="H66" s="107">
        <f>SUMIFS('COMPRA USD'!$G$4:$G$343,'COMPRA USD'!$K$4:$K$343,H55,'COMPRA USD'!$J$4:$J$343,"Operación")</f>
        <v>22000000</v>
      </c>
      <c r="I66" s="107">
        <f>SUMIFS('COMPRA USD'!$G$4:$G$343,'COMPRA USD'!$K$4:$K$343,I55,'COMPRA USD'!$J$4:$J$343,"Operación")</f>
        <v>23400000</v>
      </c>
      <c r="J66" s="107">
        <f>SUMIFS('COMPRA USD'!$G$4:$G$343,'COMPRA USD'!$K$4:$K$343,J55,'COMPRA USD'!$J$4:$J$343,"Operación")</f>
        <v>18130000</v>
      </c>
      <c r="K66" s="107">
        <f>SUMIFS('COMPRA USD'!$G$4:$G$343,'COMPRA USD'!$K$4:$K$343,K55,'COMPRA USD'!$J$4:$J$343,"Operación")</f>
        <v>20300000</v>
      </c>
      <c r="L66" s="107">
        <f>SUMIFS('COMPRA USD'!$G$4:$G$343,'COMPRA USD'!$K$4:$K$343,L55,'COMPRA USD'!$J$4:$J$343,"Operación")</f>
        <v>17713650</v>
      </c>
      <c r="M66" s="107">
        <f>SUMIFS('COMPRA USD'!$G$4:$G$343,'COMPRA USD'!$K$4:$K$343,M55,'COMPRA USD'!$J$4:$J$343,"Operación")</f>
        <v>20250000</v>
      </c>
      <c r="N66" s="107">
        <f>SUMIFS('COMPRA USD'!$G$4:$G$343,'COMPRA USD'!$K$4:$K$343,N55,'COMPRA USD'!$J$4:$J$343,"Operación")</f>
        <v>20700000</v>
      </c>
      <c r="O66" s="107">
        <f>SUMIFS('COMPRA USD'!$G$4:$G$343,'COMPRA USD'!$K$4:$K$343,O55,'COMPRA USD'!$J$4:$J$343,"Operación")</f>
        <v>24300000</v>
      </c>
      <c r="P66" s="101"/>
      <c r="Q66" s="101"/>
      <c r="R66" s="101"/>
      <c r="S66" s="101"/>
      <c r="T66" s="101"/>
      <c r="U66" s="101"/>
      <c r="V66" s="101"/>
      <c r="W66" s="101"/>
      <c r="X66" s="101"/>
      <c r="Y66" s="102"/>
      <c r="Z66" s="102"/>
      <c r="AA66" s="102"/>
      <c r="AB66" s="102"/>
      <c r="AC66" s="102"/>
    </row>
    <row r="67" spans="1:29">
      <c r="A67" s="115"/>
      <c r="B67" s="104" t="s">
        <v>10</v>
      </c>
      <c r="C67" s="106">
        <f t="shared" si="21"/>
        <v>209918610935</v>
      </c>
      <c r="D67" s="106">
        <f>SUMIFS('COMPRA USD'!$E$4:$E$343,'COMPRA USD'!$K$4:$K$343,D55,'COMPRA USD'!$J$4:$J$343,"Operación")</f>
        <v>18310494700</v>
      </c>
      <c r="E67" s="106">
        <f>SUMIFS('COMPRA USD'!$E$4:$E$343,'COMPRA USD'!$K$4:$K$343,E55,'COMPRA USD'!$J$4:$J$343,"Operación")</f>
        <v>17282791550</v>
      </c>
      <c r="F67" s="106">
        <f>SUMIFS('COMPRA USD'!$E$4:$E$343,'COMPRA USD'!$K$4:$K$343,F55,'COMPRA USD'!$J$4:$J$343,"Operación")</f>
        <v>17633485500</v>
      </c>
      <c r="G67" s="106">
        <f>SUMIFS('COMPRA USD'!$E$4:$E$343,'COMPRA USD'!$K$4:$K$343,G55,'COMPRA USD'!$J$4:$J$343,"Operación")</f>
        <v>14441295000</v>
      </c>
      <c r="H67" s="106">
        <f>SUMIFS('COMPRA USD'!$E$4:$E$343,'COMPRA USD'!$K$4:$K$343,H55,'COMPRA USD'!$J$4:$J$343,"Operación")</f>
        <v>17590025000</v>
      </c>
      <c r="I67" s="106">
        <f>SUMIFS('COMPRA USD'!$E$4:$E$343,'COMPRA USD'!$K$4:$K$343,I55,'COMPRA USD'!$J$4:$J$343,"Operación")</f>
        <v>18710290000</v>
      </c>
      <c r="J67" s="106">
        <f>SUMIFS('COMPRA USD'!$E$4:$E$343,'COMPRA USD'!$K$4:$K$343,J55,'COMPRA USD'!$J$4:$J$343,"Operación")</f>
        <v>14808788500</v>
      </c>
      <c r="K67" s="106">
        <f>SUMIFS('COMPRA USD'!$E$4:$E$343,'COMPRA USD'!$K$4:$K$343,K55,'COMPRA USD'!$J$4:$J$343,"Operación")</f>
        <v>17363392500</v>
      </c>
      <c r="L67" s="106">
        <f>SUMIFS('COMPRA USD'!$E$4:$E$343,'COMPRA USD'!$K$4:$K$343,L55,'COMPRA USD'!$J$4:$J$343,"Operación")</f>
        <v>15652795685</v>
      </c>
      <c r="M67" s="106">
        <f>SUMIFS('COMPRA USD'!$E$4:$E$343,'COMPRA USD'!$K$4:$K$343,M55,'COMPRA USD'!$J$4:$J$343,"Operación")</f>
        <v>18647340000</v>
      </c>
      <c r="N67" s="106">
        <f>SUMIFS('COMPRA USD'!$E$4:$E$343,'COMPRA USD'!$K$4:$K$343,N55,'COMPRA USD'!$J$4:$J$343,"Operación")</f>
        <v>18315745000</v>
      </c>
      <c r="O67" s="106">
        <f>SUMIFS('COMPRA USD'!$E$4:$E$343,'COMPRA USD'!$K$4:$K$343,O55,'COMPRA USD'!$J$4:$J$343,"Operación")</f>
        <v>21162167500</v>
      </c>
      <c r="P67" s="101"/>
      <c r="Q67" s="101"/>
      <c r="R67" s="101"/>
      <c r="S67" s="101"/>
      <c r="T67" s="101"/>
      <c r="U67" s="101"/>
      <c r="V67" s="101"/>
      <c r="W67" s="101"/>
      <c r="X67" s="101"/>
      <c r="Y67" s="102"/>
      <c r="Z67" s="102"/>
      <c r="AA67" s="102"/>
      <c r="AB67" s="102"/>
      <c r="AC67" s="102"/>
    </row>
    <row r="68" spans="1:29">
      <c r="A68" s="116"/>
      <c r="B68" s="143" t="s">
        <v>85</v>
      </c>
      <c r="C68" s="106">
        <f t="shared" si="21"/>
        <v>64660000</v>
      </c>
      <c r="D68" s="107">
        <f>SUMIFS('COMPRA USD'!$G$4:$G$343,'COMPRA USD'!$K$4:$K$343,D55,'COMPRA USD'!$D$4:$D$343,"BANCO INTERNACIONAL CLP GLOBAL 81 SPA")</f>
        <v>0</v>
      </c>
      <c r="E68" s="107">
        <f>SUMIFS('COMPRA USD'!$G$4:$G$343,'COMPRA USD'!$K$4:$K$343,E55,'COMPRA USD'!$D$4:$D$343,"BANCO INTERNACIONAL CLP GLOBAL 81 SPA")</f>
        <v>0</v>
      </c>
      <c r="F68" s="107">
        <f>SUMIFS('COMPRA USD'!$G$4:$G$343,'COMPRA USD'!$K$4:$K$343,F55,'COMPRA USD'!$D$4:$D$343,"BANCO INTERNACIONAL CLP GLOBAL 81 SPA")</f>
        <v>9350000</v>
      </c>
      <c r="G68" s="107">
        <f>SUMIFS('COMPRA USD'!$G$4:$G$343,'COMPRA USD'!$K$4:$K$343,G55,'COMPRA USD'!$D$4:$D$343,"BANCO INTERNACIONAL CLP GLOBAL 81 SPA")</f>
        <v>7000000</v>
      </c>
      <c r="H68" s="107">
        <f>SUMIFS('COMPRA USD'!$G$4:$G$343,'COMPRA USD'!$K$4:$K$343,H55,'COMPRA USD'!$D$4:$D$343,"BANCO INTERNACIONAL CLP GLOBAL 81 SPA")</f>
        <v>10300000</v>
      </c>
      <c r="I68" s="107">
        <f>SUMIFS('COMPRA USD'!$G$4:$G$343,'COMPRA USD'!$K$4:$K$343,I55,'COMPRA USD'!$D$4:$D$343,"BANCO INTERNACIONAL CLP GLOBAL 81 SPA")</f>
        <v>13300000</v>
      </c>
      <c r="J68" s="107">
        <f>SUMIFS('COMPRA USD'!$G$4:$G$343,'COMPRA USD'!$K$4:$K$343,J55,'COMPRA USD'!$D$4:$D$343,"BANCO INTERNACIONAL CLP GLOBAL 81 SPA")</f>
        <v>4300000</v>
      </c>
      <c r="K68" s="107">
        <f>SUMIFS('COMPRA USD'!$G$4:$G$343,'COMPRA USD'!$K$4:$K$343,K55,'COMPRA USD'!$D$4:$D$343,"BANCO INTERNACIONAL CLP GLOBAL 81 SPA")</f>
        <v>3100000</v>
      </c>
      <c r="L68" s="107">
        <f>SUMIFS('COMPRA USD'!$G$4:$G$343,'COMPRA USD'!$K$4:$K$343,L55,'COMPRA USD'!$D$4:$D$343,"BANCO INTERNACIONAL CLP GLOBAL 81 SPA")</f>
        <v>960000</v>
      </c>
      <c r="M68" s="107">
        <f>SUMIFS('COMPRA USD'!$G$4:$G$343,'COMPRA USD'!$K$4:$K$343,M55,'COMPRA USD'!$D$4:$D$343,"BANCO INTERNACIONAL CLP GLOBAL 81 SPA")</f>
        <v>4550000</v>
      </c>
      <c r="N68" s="107">
        <f>SUMIFS('COMPRA USD'!$G$4:$G$343,'COMPRA USD'!$K$4:$K$343,N55,'COMPRA USD'!$D$4:$D$343,"BANCO INTERNACIONAL CLP GLOBAL 81 SPA")</f>
        <v>8350000</v>
      </c>
      <c r="O68" s="107">
        <f>SUMIFS('COMPRA USD'!$G$4:$G$343,'COMPRA USD'!$K$4:$K$343,O55,'COMPRA USD'!$D$4:$D$343,"BANCO INTERNACIONAL CLP GLOBAL 81 SPA")</f>
        <v>3450000</v>
      </c>
      <c r="P68" s="101"/>
      <c r="Q68" s="101"/>
      <c r="R68" s="101"/>
      <c r="S68" s="101"/>
      <c r="T68" s="101"/>
      <c r="U68" s="101"/>
      <c r="V68" s="101"/>
      <c r="W68" s="101"/>
      <c r="X68" s="101"/>
      <c r="Y68" s="102"/>
      <c r="Z68" s="102"/>
      <c r="AA68" s="102"/>
      <c r="AB68" s="102"/>
      <c r="AC68" s="102"/>
    </row>
    <row r="69" spans="1:29">
      <c r="A69" s="116"/>
      <c r="B69" s="143" t="s">
        <v>73</v>
      </c>
      <c r="C69" s="106">
        <f t="shared" si="21"/>
        <v>177346650</v>
      </c>
      <c r="D69" s="107">
        <f>SUMIFS('COMPRA USD'!$G$4:$G$343,'COMPRA USD'!$K$4:$K$343,D55,'COMPRA USD'!$D$4:$D$343,"BANCO BICE CLP GLOBAL 81 SPA")</f>
        <v>19030000</v>
      </c>
      <c r="E69" s="107">
        <f>SUMIFS('COMPRA USD'!$G$4:$G$343,'COMPRA USD'!$K$4:$K$343,E55,'COMPRA USD'!$D$4:$D$343,"BANCO BICE CLP GLOBAL 81 SPA")</f>
        <v>19233000</v>
      </c>
      <c r="F69" s="107">
        <f>SUMIFS('COMPRA USD'!$G$4:$G$343,'COMPRA USD'!$K$4:$K$343,F55,'COMPRA USD'!$D$4:$D$343,"BANCO BICE CLP GLOBAL 81 SPA")</f>
        <v>11700000</v>
      </c>
      <c r="G69" s="107">
        <f>SUMIFS('COMPRA USD'!$G$4:$G$343,'COMPRA USD'!$K$4:$K$343,G55,'COMPRA USD'!$D$4:$D$343,"BANCO BICE CLP GLOBAL 81 SPA")</f>
        <v>9000000</v>
      </c>
      <c r="H69" s="107">
        <f>SUMIFS('COMPRA USD'!$G$4:$G$343,'COMPRA USD'!$K$4:$K$343,H55,'COMPRA USD'!$D$4:$D$343,"BANCO BICE CLP GLOBAL 81 SPA")</f>
        <v>11700000</v>
      </c>
      <c r="I69" s="107">
        <f>SUMIFS('COMPRA USD'!$G$4:$G$343,'COMPRA USD'!$K$4:$K$343,I55,'COMPRA USD'!$D$4:$D$343,"BANCO BICE CLP GLOBAL 81 SPA")</f>
        <v>10100000</v>
      </c>
      <c r="J69" s="107">
        <f>SUMIFS('COMPRA USD'!$G$4:$G$343,'COMPRA USD'!$K$4:$K$343,J55,'COMPRA USD'!$D$4:$D$343,"BANCO BICE CLP GLOBAL 81 SPA")</f>
        <v>13830000</v>
      </c>
      <c r="K69" s="107">
        <f>SUMIFS('COMPRA USD'!$G$4:$G$343,'COMPRA USD'!$K$4:$K$343,K55,'COMPRA USD'!$D$4:$D$343,"BANCO BICE CLP GLOBAL 81 SPA")</f>
        <v>17200000</v>
      </c>
      <c r="L69" s="107">
        <f>SUMIFS('COMPRA USD'!$G$4:$G$343,'COMPRA USD'!$K$4:$K$343,L55,'COMPRA USD'!$D$4:$D$343,"BANCO BICE CLP GLOBAL 81 SPA")</f>
        <v>16753650</v>
      </c>
      <c r="M69" s="107">
        <f>SUMIFS('COMPRA USD'!$G$4:$G$343,'COMPRA USD'!$K$4:$K$343,M55,'COMPRA USD'!$D$4:$D$343,"BANCO BICE CLP GLOBAL 81 SPA")</f>
        <v>15700000</v>
      </c>
      <c r="N69" s="107">
        <f>SUMIFS('COMPRA USD'!$G$4:$G$343,'COMPRA USD'!$K$4:$K$343,N55,'COMPRA USD'!$D$4:$D$343,"BANCO BICE CLP GLOBAL 81 SPA")</f>
        <v>12250000</v>
      </c>
      <c r="O69" s="107">
        <f>SUMIFS('COMPRA USD'!$G$4:$G$343,'COMPRA USD'!$K$4:$K$343,O55,'COMPRA USD'!$D$4:$D$343,"BANCO BICE CLP GLOBAL 81 SPA")</f>
        <v>20850000</v>
      </c>
      <c r="P69" s="101"/>
      <c r="Q69" s="101"/>
      <c r="R69" s="101"/>
      <c r="S69" s="101"/>
      <c r="T69" s="101"/>
      <c r="U69" s="101"/>
      <c r="V69" s="101"/>
      <c r="W69" s="101"/>
      <c r="X69" s="101"/>
      <c r="Y69" s="102"/>
      <c r="Z69" s="102"/>
      <c r="AA69" s="102"/>
      <c r="AB69" s="102"/>
      <c r="AC69" s="102"/>
    </row>
    <row r="70" spans="1:29">
      <c r="A70" s="116"/>
      <c r="B70" s="143" t="s">
        <v>86</v>
      </c>
      <c r="C70" s="106">
        <f t="shared" si="21"/>
        <v>8172000</v>
      </c>
      <c r="D70" s="107">
        <f>SUMIFS('COMPRA USD'!$G$4:$G$343,'COMPRA USD'!$K$4:$K$343,D$3,'COMPRA USD'!$D$4:$D$343,"VECTOR CLP")</f>
        <v>2997000</v>
      </c>
      <c r="E70" s="107">
        <f>SUMIFS('COMPRA USD'!$G$4:$G$343,'COMPRA USD'!$K$4:$K$343,E$3,'COMPRA USD'!$D$4:$D$343,"VECTOR CLP")</f>
        <v>2425000</v>
      </c>
      <c r="F70" s="107">
        <f>SUMIFS('COMPRA USD'!$G$4:$G$343,'COMPRA USD'!$K$4:$K$343,F$3,'COMPRA USD'!$D$4:$D$343,"VECTOR CLP")</f>
        <v>800000</v>
      </c>
      <c r="G70" s="107">
        <f>SUMIFS('COMPRA USD'!$G$4:$G$343,'COMPRA USD'!$K$4:$K$343,G$3,'COMPRA USD'!$D$4:$D$343,"VECTOR CLP")</f>
        <v>1950000</v>
      </c>
      <c r="H70" s="107">
        <f>SUMIFS('COMPRA USD'!$G$4:$G$343,'COMPRA USD'!$K$4:$K$343,H$3,'COMPRA USD'!$D$4:$D$343,"VECTOR CLP")</f>
        <v>0</v>
      </c>
      <c r="I70" s="107">
        <f>SUMIFS('COMPRA USD'!$G$4:$G$343,'COMPRA USD'!$K$4:$K$343,I$3,'COMPRA USD'!$D$4:$D$343,"VECTOR CLP")</f>
        <v>0</v>
      </c>
      <c r="J70" s="107">
        <f>SUMIFS('COMPRA USD'!$G$4:$G$343,'COMPRA USD'!$K$4:$K$343,J$3,'COMPRA USD'!$D$4:$D$343,"VECTOR CLP")</f>
        <v>0</v>
      </c>
      <c r="K70" s="107">
        <f>SUMIFS('COMPRA USD'!$G$4:$G$343,'COMPRA USD'!$K$4:$K$343,K$3,'COMPRA USD'!$D$4:$D$343,"VECTOR CLP")</f>
        <v>0</v>
      </c>
      <c r="L70" s="107">
        <f>SUMIFS('COMPRA USD'!$G$4:$G$343,'COMPRA USD'!$K$4:$K$343,L$3,'COMPRA USD'!$D$4:$D$343,"VECTOR CLP")</f>
        <v>0</v>
      </c>
      <c r="M70" s="107">
        <f>SUMIFS('COMPRA USD'!$G$4:$G$343,'COMPRA USD'!$K$4:$K$343,M$3,'COMPRA USD'!$D$4:$D$343,"VECTOR CLP")</f>
        <v>0</v>
      </c>
      <c r="N70" s="107">
        <f>SUMIFS('COMPRA USD'!$G$4:$G$343,'COMPRA USD'!$K$4:$K$343,N$3,'COMPRA USD'!$D$4:$D$343,"VECTOR CLP")</f>
        <v>0</v>
      </c>
      <c r="O70" s="107">
        <f>SUMIFS('COMPRA USD'!$G$4:$G$343,'COMPRA USD'!$K$4:$K$343,O$3,'COMPRA USD'!$D$4:$D$343,"VECTOR CLP")</f>
        <v>0</v>
      </c>
      <c r="P70" s="101"/>
      <c r="Q70" s="101"/>
      <c r="R70" s="101"/>
      <c r="S70" s="101"/>
      <c r="T70" s="101"/>
      <c r="U70" s="101"/>
      <c r="V70" s="101"/>
      <c r="W70" s="101"/>
      <c r="X70" s="101"/>
      <c r="Y70" s="102"/>
      <c r="Z70" s="102"/>
      <c r="AA70" s="102"/>
      <c r="AB70" s="102"/>
      <c r="AC70" s="102"/>
    </row>
    <row r="71" spans="1:29">
      <c r="A71" s="101"/>
      <c r="B71" s="104" t="s">
        <v>69</v>
      </c>
      <c r="C71" s="111"/>
      <c r="D71" s="111">
        <f>AVERAGEIFS('COMPRA USD'!$H$4:$H$343,'COMPRA USD'!$K$4:$K$343,D55,'COMPRA USD'!$J$4:$J$343,"Operación")</f>
        <v>821.56219512195128</v>
      </c>
      <c r="E71" s="111">
        <f>AVERAGEIFS('COMPRA USD'!$H$4:$H$343,'COMPRA USD'!$K$4:$K$343,E55,'COMPRA USD'!$J$4:$J$343,"Operación")</f>
        <v>797.28139534883735</v>
      </c>
      <c r="F71" s="111">
        <f>AVERAGEIFS('COMPRA USD'!$H$4:$H$343,'COMPRA USD'!$K$4:$K$343,F55,'COMPRA USD'!$J$4:$J$343,"Operación")</f>
        <v>809.5775862068964</v>
      </c>
      <c r="G71" s="111">
        <f>AVERAGEIFS('COMPRA USD'!$H$4:$H$343,'COMPRA USD'!$K$4:$K$343,G55,'COMPRA USD'!$J$4:$J$343,"Operación")</f>
        <v>804.53947368421041</v>
      </c>
      <c r="H71" s="111">
        <f>AVERAGEIFS('COMPRA USD'!$H$4:$H$343,'COMPRA USD'!$K$4:$K$343,H55,'COMPRA USD'!$J$4:$J$343,"Operación")</f>
        <v>799.41590909090917</v>
      </c>
      <c r="I71" s="111">
        <f>AVERAGEIFS('COMPRA USD'!$H$4:$H$343,'COMPRA USD'!$K$4:$K$343,I55,'COMPRA USD'!$J$4:$J$343,"Operación")</f>
        <v>799.76666666666665</v>
      </c>
      <c r="J71" s="111">
        <f>AVERAGEIFS('COMPRA USD'!$H$4:$H$343,'COMPRA USD'!$K$4:$K$343,J55,'COMPRA USD'!$J$4:$J$343,"Operación")</f>
        <v>816.0524999999999</v>
      </c>
      <c r="K71" s="111">
        <f>AVERAGEIFS('COMPRA USD'!$H$4:$H$343,'COMPRA USD'!$K$4:$K$343,K55,'COMPRA USD'!$J$4:$J$343,"Operación")</f>
        <v>854.82857142857119</v>
      </c>
      <c r="L71" s="111">
        <f>AVERAGEIFS('COMPRA USD'!$H$4:$H$343,'COMPRA USD'!$K$4:$K$343,L55,'COMPRA USD'!$J$4:$J$343,"Operación")</f>
        <v>887.25238095238092</v>
      </c>
      <c r="M71" s="111">
        <f>AVERAGEIFS('COMPRA USD'!$H$4:$H$343,'COMPRA USD'!$K$4:$K$343,M55,'COMPRA USD'!$J$4:$J$343,"Operación")</f>
        <v>924.98409090909081</v>
      </c>
      <c r="N71" s="111">
        <f>AVERAGEIFS('COMPRA USD'!$H$4:$H$343,'COMPRA USD'!$K$4:$K$343,N55,'COMPRA USD'!$J$4:$J$343,"Operación")</f>
        <v>886.20000000000016</v>
      </c>
      <c r="O71" s="111">
        <f>AVERAGEIFS('COMPRA USD'!$H$4:$H$343,'COMPRA USD'!$K$4:$K$343,O55,'COMPRA USD'!$J$4:$J$343,"Operación")</f>
        <v>874.61363636363637</v>
      </c>
      <c r="P71" s="101"/>
      <c r="Q71" s="101"/>
      <c r="R71" s="101"/>
      <c r="S71" s="101"/>
      <c r="T71" s="101"/>
      <c r="U71" s="101"/>
      <c r="V71" s="101"/>
      <c r="W71" s="101"/>
      <c r="X71" s="101"/>
      <c r="Y71" s="102"/>
      <c r="Z71" s="102"/>
      <c r="AA71" s="102"/>
      <c r="AB71" s="102"/>
      <c r="AC71" s="102"/>
    </row>
    <row r="72" spans="1:29">
      <c r="A72" s="118"/>
      <c r="B72" s="104" t="s">
        <v>75</v>
      </c>
      <c r="C72" s="119">
        <f>SUM(D72:O72)</f>
        <v>6422402</v>
      </c>
      <c r="D72" s="119">
        <f>SUMIF(SWIFT!$A$1:$LG$1,D55,SWIFT!$A$11:$LG$11)</f>
        <v>946573</v>
      </c>
      <c r="E72" s="119">
        <f>SUMIF(SWIFT!$A$1:$LG$1,E55,SWIFT!$A$11:$LG$11)</f>
        <v>1146152</v>
      </c>
      <c r="F72" s="119">
        <f>SUMIF(SWIFT!$A$1:$LG$1,F55,SWIFT!$A$11:$LG$11)</f>
        <v>1173598</v>
      </c>
      <c r="G72" s="119">
        <f>SUMIF(SWIFT!$A$1:$LG$1,G55,SWIFT!$A$11:$LG$11)</f>
        <v>1052069</v>
      </c>
      <c r="H72" s="119">
        <f>SUMIF(SWIFT!$A$1:$LG$1,H55,SWIFT!$A$11:$LG$11)</f>
        <v>1111833</v>
      </c>
      <c r="I72" s="119">
        <f>SUMIF(SWIFT!$A$1:$LG$1,I55,SWIFT!$A$11:$LG$11)</f>
        <v>813123</v>
      </c>
      <c r="J72" s="119">
        <f>SUMIF(SWIFT!$A$1:$LG$1,J55,SWIFT!$A$11:$LG$11)</f>
        <v>179054</v>
      </c>
      <c r="K72" s="119">
        <f>SUMIF(SWIFT!$A$1:$LG$1,K55,SWIFT!$A$11:$LG$11)</f>
        <v>0</v>
      </c>
      <c r="L72" s="119">
        <f>SUMIF(SWIFT!$A$1:$LG$1,L55,SWIFT!$A$11:$LG$11)</f>
        <v>0</v>
      </c>
      <c r="M72" s="119">
        <f>SUMIF(SWIFT!$A$1:$LG$1,M55,SWIFT!$A$11:$LG$11)</f>
        <v>0</v>
      </c>
      <c r="N72" s="119">
        <f>SUMIF(SWIFT!$A$1:$LG$1,N55,SWIFT!$A$11:$LG$11)</f>
        <v>0</v>
      </c>
      <c r="O72" s="119">
        <f>SUMIF(SWIFT!$A$1:$LG$1,O55,SWIFT!$A$11:$LG$11)</f>
        <v>0</v>
      </c>
      <c r="P72" s="101"/>
      <c r="Q72" s="101"/>
      <c r="R72" s="101"/>
      <c r="S72" s="101"/>
      <c r="T72" s="101"/>
      <c r="U72" s="101"/>
      <c r="V72" s="101"/>
      <c r="W72" s="101"/>
      <c r="X72" s="101"/>
      <c r="Y72" s="102"/>
      <c r="Z72" s="102"/>
      <c r="AA72" s="102"/>
      <c r="AB72" s="102"/>
      <c r="AC72" s="102"/>
    </row>
    <row r="73" spans="1:29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2"/>
      <c r="Z73" s="102"/>
      <c r="AA73" s="102"/>
      <c r="AB73" s="102"/>
      <c r="AC73" s="102"/>
    </row>
    <row r="74" spans="1:29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2"/>
      <c r="Z74" s="102"/>
      <c r="AA74" s="102"/>
      <c r="AB74" s="102"/>
      <c r="AC74" s="102"/>
    </row>
    <row r="75" spans="1:29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2"/>
      <c r="Z75" s="102"/>
      <c r="AA75" s="102"/>
      <c r="AB75" s="102"/>
      <c r="AC75" s="102"/>
    </row>
    <row r="76" spans="1:29">
      <c r="A76" s="272" t="s">
        <v>76</v>
      </c>
      <c r="B76" s="273"/>
      <c r="C76" s="274"/>
      <c r="D76" s="142" t="s">
        <v>53</v>
      </c>
      <c r="E76" s="142" t="s">
        <v>54</v>
      </c>
      <c r="F76" s="142" t="s">
        <v>55</v>
      </c>
      <c r="G76" s="142" t="s">
        <v>56</v>
      </c>
      <c r="H76" s="142" t="s">
        <v>57</v>
      </c>
      <c r="I76" s="142" t="s">
        <v>58</v>
      </c>
      <c r="J76" s="142" t="s">
        <v>59</v>
      </c>
      <c r="K76" s="142" t="s">
        <v>60</v>
      </c>
      <c r="L76" s="142" t="s">
        <v>61</v>
      </c>
      <c r="M76" s="142" t="s">
        <v>62</v>
      </c>
      <c r="N76" s="142" t="s">
        <v>63</v>
      </c>
      <c r="O76" s="142" t="s">
        <v>64</v>
      </c>
      <c r="P76" s="101"/>
      <c r="Q76" s="101"/>
      <c r="R76" s="101"/>
      <c r="S76" s="101"/>
      <c r="T76" s="101"/>
      <c r="U76" s="101"/>
      <c r="V76" s="101"/>
      <c r="W76" s="101"/>
      <c r="X76" s="101"/>
      <c r="Y76" s="102"/>
      <c r="Z76" s="102"/>
      <c r="AA76" s="102"/>
      <c r="AB76" s="102"/>
      <c r="AC76" s="102"/>
    </row>
    <row r="77" spans="1:29">
      <c r="A77" s="104" t="s">
        <v>65</v>
      </c>
      <c r="B77" s="105" t="s">
        <v>12</v>
      </c>
      <c r="C77" s="107">
        <f t="shared" ref="C77:C79" si="22">SUM(D77:O77)</f>
        <v>2936000</v>
      </c>
      <c r="D77" s="107">
        <f>SUMIFS('COMPRA USD'!$G$4:$G$343,'COMPRA USD'!$K$4:$K$343,D$3,'COMPRA USD'!$J$4:$J$343,"Global Card")</f>
        <v>0</v>
      </c>
      <c r="E77" s="107">
        <f>SUMIFS('COMPRA USD'!$G$4:$G$343,'COMPRA USD'!$K$4:$K$343,E$3,'COMPRA USD'!$J$4:$J$343,"Global Card")</f>
        <v>0</v>
      </c>
      <c r="F77" s="107">
        <f>SUMIFS('COMPRA USD'!$G$4:$G$343,'COMPRA USD'!$K$4:$K$343,F$3,'COMPRA USD'!$J$4:$J$343,"Global Card")</f>
        <v>0</v>
      </c>
      <c r="G77" s="107">
        <f>SUMIFS('COMPRA USD'!$G$4:$G$343,'COMPRA USD'!$K$4:$K$343,G$3,'COMPRA USD'!$J$4:$J$343,"Global Card")</f>
        <v>0</v>
      </c>
      <c r="H77" s="107">
        <f>SUMIFS('COMPRA USD'!$G$4:$G$343,'COMPRA USD'!$K$4:$K$343,H$3,'COMPRA USD'!$J$4:$J$343,"Global Card")</f>
        <v>250000</v>
      </c>
      <c r="I77" s="107">
        <f>SUMIFS('COMPRA USD'!$G$4:$G$343,'COMPRA USD'!$K$4:$K$343,I$3,'COMPRA USD'!$J$4:$J$343,"Global Card")</f>
        <v>210000</v>
      </c>
      <c r="J77" s="107">
        <f>SUMIFS('COMPRA USD'!$G$4:$G$343,'COMPRA USD'!$K$4:$K$343,J$3,'COMPRA USD'!$J$4:$J$343,"Global Card")</f>
        <v>270000</v>
      </c>
      <c r="K77" s="107">
        <f>SUMIFS('COMPRA USD'!$G$4:$G$343,'COMPRA USD'!$K$4:$K$343,K$3,'COMPRA USD'!$J$4:$J$343,"Global Card")</f>
        <v>430000</v>
      </c>
      <c r="L77" s="107">
        <f>SUMIFS('COMPRA USD'!$G$4:$G$343,'COMPRA USD'!$K$4:$K$343,L$3,'COMPRA USD'!$J$4:$J$343,"Global Card")</f>
        <v>390000</v>
      </c>
      <c r="M77" s="107">
        <f>SUMIFS('COMPRA USD'!$G$4:$G$343,'COMPRA USD'!$K$4:$K$343,M$3,'COMPRA USD'!$J$4:$J$343,"Global Card")</f>
        <v>521000</v>
      </c>
      <c r="N77" s="107">
        <f>SUMIFS('COMPRA USD'!$G$4:$G$343,'COMPRA USD'!$K$4:$K$343,N$3,'COMPRA USD'!$J$4:$J$343,"Global Card")</f>
        <v>410000</v>
      </c>
      <c r="O77" s="107">
        <f>SUMIFS('COMPRA USD'!$G$4:$G$343,'COMPRA USD'!$K$4:$K$343,O$3,'COMPRA USD'!$J$4:$J$343,"Global Card")</f>
        <v>455000</v>
      </c>
      <c r="P77" s="101"/>
      <c r="Q77" s="101"/>
      <c r="R77" s="101"/>
      <c r="S77" s="101"/>
      <c r="T77" s="101"/>
      <c r="U77" s="101"/>
      <c r="V77" s="101"/>
      <c r="W77" s="101"/>
      <c r="X77" s="101"/>
      <c r="Y77" s="102"/>
      <c r="Z77" s="102"/>
      <c r="AA77" s="102"/>
      <c r="AB77" s="102"/>
      <c r="AC77" s="102"/>
    </row>
    <row r="78" spans="1:29">
      <c r="A78" s="108"/>
      <c r="B78" s="104" t="s">
        <v>10</v>
      </c>
      <c r="C78" s="106">
        <f t="shared" si="22"/>
        <v>2542067650</v>
      </c>
      <c r="D78" s="106">
        <f>SUMIFS('COMPRA USD'!$E$4:$E$343,'COMPRA USD'!$K$4:$K$343,D76,'COMPRA USD'!$J$4:$J$343,"Global Card")</f>
        <v>0</v>
      </c>
      <c r="E78" s="106">
        <f>SUMIFS('COMPRA USD'!$E$4:$E$343,'COMPRA USD'!$K$4:$K$343,E76,'COMPRA USD'!$J$4:$J$343,"Global Card")</f>
        <v>0</v>
      </c>
      <c r="F78" s="106">
        <f>SUMIFS('COMPRA USD'!$E$4:$E$343,'COMPRA USD'!$K$4:$K$343,F76,'COMPRA USD'!$J$4:$J$343,"Global Card")</f>
        <v>0</v>
      </c>
      <c r="G78" s="106">
        <f>SUMIFS('COMPRA USD'!$E$4:$E$343,'COMPRA USD'!$K$4:$K$343,G76,'COMPRA USD'!$J$4:$J$343,"Global Card")</f>
        <v>0</v>
      </c>
      <c r="H78" s="106">
        <f>SUMIFS('COMPRA USD'!$E$4:$E$343,'COMPRA USD'!$K$4:$K$343,H76,'COMPRA USD'!$J$4:$J$343,"Global Card")</f>
        <v>196800000</v>
      </c>
      <c r="I78" s="106">
        <f>SUMIFS('COMPRA USD'!$E$4:$E$343,'COMPRA USD'!$K$4:$K$343,I76,'COMPRA USD'!$J$4:$J$343,"Global Card")</f>
        <v>166910000</v>
      </c>
      <c r="J78" s="106">
        <f>SUMIFS('COMPRA USD'!$E$4:$E$343,'COMPRA USD'!$K$4:$K$343,J76,'COMPRA USD'!$J$4:$J$343,"Global Card")</f>
        <v>218829000</v>
      </c>
      <c r="K78" s="106">
        <f>SUMIFS('COMPRA USD'!$E$4:$E$343,'COMPRA USD'!$K$4:$K$343,K76,'COMPRA USD'!$J$4:$J$343,"Global Card")</f>
        <v>366694000</v>
      </c>
      <c r="L78" s="106">
        <f>SUMIFS('COMPRA USD'!$E$4:$E$343,'COMPRA USD'!$K$4:$K$343,L76,'COMPRA USD'!$J$4:$J$343,"Global Card")</f>
        <v>346741500</v>
      </c>
      <c r="M78" s="106">
        <f>SUMIFS('COMPRA USD'!$E$4:$E$343,'COMPRA USD'!$K$4:$K$343,M76,'COMPRA USD'!$J$4:$J$343,"Global Card")</f>
        <v>482462900</v>
      </c>
      <c r="N78" s="106">
        <f>SUMIFS('COMPRA USD'!$E$4:$E$343,'COMPRA USD'!$K$4:$K$343,N76,'COMPRA USD'!$J$4:$J$343,"Global Card")</f>
        <v>365499000</v>
      </c>
      <c r="O78" s="106">
        <f>SUMIFS('COMPRA USD'!$E$4:$E$343,'COMPRA USD'!$K$4:$K$343,O76,'COMPRA USD'!$J$4:$J$343,"Global Card")</f>
        <v>398131250</v>
      </c>
      <c r="P78" s="101"/>
      <c r="Q78" s="101"/>
      <c r="R78" s="101"/>
      <c r="S78" s="101"/>
      <c r="T78" s="101"/>
      <c r="U78" s="101"/>
      <c r="V78" s="101"/>
      <c r="W78" s="101"/>
      <c r="X78" s="101"/>
      <c r="Y78" s="102"/>
      <c r="Z78" s="102"/>
      <c r="AA78" s="102"/>
      <c r="AB78" s="102"/>
      <c r="AC78" s="102"/>
    </row>
    <row r="79" spans="1:29">
      <c r="A79" s="108"/>
      <c r="B79" s="104" t="s">
        <v>78</v>
      </c>
      <c r="C79" s="107">
        <f t="shared" si="22"/>
        <v>2936000</v>
      </c>
      <c r="D79" s="107">
        <f>SUMIFS('COMPRA USD'!$G$4:$G$343,'COMPRA USD'!$K$4:$K$343,D55,'COMPRA USD'!$D$4:$D$343,"BANCO BICE CLP GLOBAL CARD SA")</f>
        <v>0</v>
      </c>
      <c r="E79" s="107">
        <f>SUMIFS('COMPRA USD'!$G$4:$G$343,'COMPRA USD'!$K$4:$K$343,E55,'COMPRA USD'!$D$4:$D$343,"BANCO BICE CLP GLOBAL CARD SA")</f>
        <v>0</v>
      </c>
      <c r="F79" s="107">
        <f>SUMIFS('COMPRA USD'!$G$4:$G$343,'COMPRA USD'!$K$4:$K$343,F55,'COMPRA USD'!$D$4:$D$343,"BANCO BICE CLP GLOBAL CARD SA")</f>
        <v>0</v>
      </c>
      <c r="G79" s="107">
        <f>SUMIFS('COMPRA USD'!$G$4:$G$343,'COMPRA USD'!$K$4:$K$343,G55,'COMPRA USD'!$D$4:$D$343,"BANCO BICE CLP GLOBAL CARD SA")</f>
        <v>0</v>
      </c>
      <c r="H79" s="107">
        <f>SUMIFS('COMPRA USD'!$G$4:$G$343,'COMPRA USD'!$K$4:$K$343,H55,'COMPRA USD'!$D$4:$D$343,"BANCO BICE CLP GLOBAL CARD SA")</f>
        <v>250000</v>
      </c>
      <c r="I79" s="107">
        <f>SUMIFS('COMPRA USD'!$G$4:$G$343,'COMPRA USD'!$K$4:$K$343,I55,'COMPRA USD'!$D$4:$D$343,"BANCO BICE CLP GLOBAL CARD SA")</f>
        <v>210000</v>
      </c>
      <c r="J79" s="107">
        <f>SUMIFS('COMPRA USD'!$G$4:$G$343,'COMPRA USD'!$K$4:$K$343,J55,'COMPRA USD'!$D$4:$D$343,"BANCO BICE CLP GLOBAL CARD SA")</f>
        <v>270000</v>
      </c>
      <c r="K79" s="107">
        <f>SUMIFS('COMPRA USD'!$G$4:$G$343,'COMPRA USD'!$K$4:$K$343,K55,'COMPRA USD'!$D$4:$D$343,"BANCO BICE CLP GLOBAL CARD SA")</f>
        <v>430000</v>
      </c>
      <c r="L79" s="107">
        <f>SUMIFS('COMPRA USD'!$G$4:$G$343,'COMPRA USD'!$K$4:$K$343,L55,'COMPRA USD'!$D$4:$D$343,"BANCO BICE CLP GLOBAL CARD SA")</f>
        <v>390000</v>
      </c>
      <c r="M79" s="107">
        <f>SUMIFS('COMPRA USD'!$G$4:$G$343,'COMPRA USD'!$K$4:$K$343,M55,'COMPRA USD'!$D$4:$D$343,"BANCO BICE CLP GLOBAL CARD SA")</f>
        <v>521000</v>
      </c>
      <c r="N79" s="107">
        <f>SUMIFS('COMPRA USD'!$G$4:$G$343,'COMPRA USD'!$K$4:$K$343,N55,'COMPRA USD'!$D$4:$D$343,"BANCO BICE CLP GLOBAL CARD SA")</f>
        <v>410000</v>
      </c>
      <c r="O79" s="107">
        <f>SUMIFS('COMPRA USD'!$G$4:$G$343,'COMPRA USD'!$K$4:$K$343,O55,'COMPRA USD'!$D$4:$D$343,"BANCO BICE CLP GLOBAL CARD SA")</f>
        <v>455000</v>
      </c>
      <c r="P79" s="101"/>
      <c r="Q79" s="101"/>
      <c r="R79" s="101"/>
      <c r="S79" s="101"/>
      <c r="T79" s="101"/>
      <c r="U79" s="101"/>
      <c r="V79" s="101"/>
      <c r="W79" s="101"/>
      <c r="X79" s="101"/>
      <c r="Y79" s="102"/>
      <c r="Z79" s="102"/>
      <c r="AA79" s="102"/>
      <c r="AB79" s="102"/>
      <c r="AC79" s="102"/>
    </row>
    <row r="80" spans="1:29">
      <c r="A80" s="110"/>
      <c r="B80" s="104" t="s">
        <v>69</v>
      </c>
      <c r="C80" s="111" t="e">
        <f>AVERAGEIF($L$2:$L$50,"Global Card",$I$2:$I$50)</f>
        <v>#DIV/0!</v>
      </c>
      <c r="D80" s="111" t="e">
        <f>AVERAGEIFS('COMPRA USD'!$H$4:$H$343,'COMPRA USD'!$K$4:$K$343,D76,'COMPRA USD'!$J$4:$J$343,"Global Card")</f>
        <v>#DIV/0!</v>
      </c>
      <c r="E80" s="111" t="e">
        <f>AVERAGEIFS('COMPRA USD'!$H$4:$H$343,'COMPRA USD'!$K$4:$K$343,E76,'COMPRA USD'!$J$4:$J$343,"Global Card")</f>
        <v>#DIV/0!</v>
      </c>
      <c r="F80" s="111" t="e">
        <f>AVERAGEIFS('COMPRA USD'!$H$4:$H$343,'COMPRA USD'!$K$4:$K$343,F76,'COMPRA USD'!$J$4:$J$343,"Global Card")</f>
        <v>#DIV/0!</v>
      </c>
      <c r="G80" s="111" t="e">
        <f>AVERAGEIFS('COMPRA USD'!$H$4:$H$343,'COMPRA USD'!$K$4:$K$343,G76,'COMPRA USD'!$J$4:$J$343,"Global Card")</f>
        <v>#DIV/0!</v>
      </c>
      <c r="H80" s="111">
        <f>AVERAGEIFS('COMPRA USD'!$H$4:$H$343,'COMPRA USD'!$K$4:$K$343,H76,'COMPRA USD'!$J$4:$J$343,"Global Card")</f>
        <v>787.2</v>
      </c>
      <c r="I80" s="111">
        <f>AVERAGEIFS('COMPRA USD'!$H$4:$H$343,'COMPRA USD'!$K$4:$K$343,I76,'COMPRA USD'!$J$4:$J$343,"Global Card")</f>
        <v>798.22500000000002</v>
      </c>
      <c r="J80" s="111">
        <f>AVERAGEIFS('COMPRA USD'!$H$4:$H$343,'COMPRA USD'!$K$4:$K$343,J76,'COMPRA USD'!$J$4:$J$343,"Global Card")</f>
        <v>810</v>
      </c>
      <c r="K80" s="111">
        <f>AVERAGEIFS('COMPRA USD'!$H$4:$H$343,'COMPRA USD'!$K$4:$K$343,K76,'COMPRA USD'!$J$4:$J$343,"Global Card")</f>
        <v>854.23333333333323</v>
      </c>
      <c r="L80" s="111">
        <f>AVERAGEIFS('COMPRA USD'!$H$4:$H$343,'COMPRA USD'!$K$4:$K$343,L76,'COMPRA USD'!$J$4:$J$343,"Global Card")</f>
        <v>888.26249999999993</v>
      </c>
      <c r="M80" s="111">
        <f>AVERAGEIFS('COMPRA USD'!$H$4:$H$343,'COMPRA USD'!$K$4:$K$343,M76,'COMPRA USD'!$J$4:$J$343,"Global Card")</f>
        <v>928.04166666666663</v>
      </c>
      <c r="N80" s="111">
        <f>AVERAGEIFS('COMPRA USD'!$H$4:$H$343,'COMPRA USD'!$K$4:$K$343,N76,'COMPRA USD'!$J$4:$J$343,"Global Card")</f>
        <v>888.3</v>
      </c>
      <c r="O80" s="111">
        <f>AVERAGEIFS('COMPRA USD'!$H$4:$H$343,'COMPRA USD'!$K$4:$K$343,O76,'COMPRA USD'!$J$4:$J$343,"Global Card")</f>
        <v>876.7</v>
      </c>
      <c r="P80" s="101"/>
      <c r="Q80" s="101"/>
      <c r="R80" s="101"/>
      <c r="S80" s="101"/>
      <c r="T80" s="101"/>
      <c r="U80" s="101"/>
      <c r="V80" s="101"/>
      <c r="W80" s="101"/>
      <c r="X80" s="101"/>
      <c r="Y80" s="102"/>
      <c r="Z80" s="102"/>
      <c r="AA80" s="102"/>
      <c r="AB80" s="102"/>
      <c r="AC80" s="102"/>
    </row>
    <row r="81" spans="1:29">
      <c r="A81" s="102"/>
      <c r="B81" s="101"/>
      <c r="C81" s="101"/>
      <c r="D81" s="119">
        <f>SUMIF(SWIFT!$A$15:$LG$15,D76,SWIFT!$A$20:$LG$20)</f>
        <v>157004</v>
      </c>
      <c r="E81" s="119">
        <f>SUMIF(SWIFT!$A$15:$LG$15,E76,SWIFT!$A$20:$LG$20)</f>
        <v>114713</v>
      </c>
      <c r="F81" s="119">
        <f>SUMIF(SWIFT!$A$15:$LG$15,F76,SWIFT!$A$20:$LG$20)</f>
        <v>230381</v>
      </c>
      <c r="G81" s="119">
        <f>SUMIF(SWIFT!$A$15:$LG$15,G76,SWIFT!$A$20:$LG$20)</f>
        <v>182002</v>
      </c>
      <c r="H81" s="119">
        <f>SUMIF(SWIFT!$A$15:$LG$15,H76,SWIFT!$A$20:$LG$20)</f>
        <v>22711</v>
      </c>
      <c r="I81" s="119">
        <f>SUMIF(SWIFT!$A$15:$LG$15,I76,SWIFT!$A$20:$LG$20)</f>
        <v>0</v>
      </c>
      <c r="J81" s="119">
        <f>SUMIF(SWIFT!$A$15:$LG$15,J76,SWIFT!$A$20:$LG$20)</f>
        <v>0</v>
      </c>
      <c r="K81" s="119">
        <f>SUMIF(SWIFT!$A$15:$LG$15,K76,SWIFT!$A$20:$LG$20)</f>
        <v>0</v>
      </c>
      <c r="L81" s="119">
        <f>SUMIF(SWIFT!$A$15:$LG$15,L76,SWIFT!$A$20:$LG$20)</f>
        <v>0</v>
      </c>
      <c r="M81" s="119">
        <f>SUMIF(SWIFT!$A$15:$LG$15,M76,SWIFT!$A$20:$LG$20)</f>
        <v>0</v>
      </c>
      <c r="N81" s="119">
        <f>SUMIF(SWIFT!$A$15:$LG$15,N76,SWIFT!$A$20:$LG$20)</f>
        <v>0</v>
      </c>
      <c r="O81" s="119">
        <f>SUMIF(SWIFT!$A$15:$LG$15,O76,SWIFT!$A$20:$LG$20)</f>
        <v>0</v>
      </c>
      <c r="P81" s="101"/>
      <c r="Q81" s="101"/>
      <c r="R81" s="101"/>
      <c r="S81" s="101"/>
      <c r="T81" s="101"/>
      <c r="U81" s="101"/>
      <c r="V81" s="101"/>
      <c r="W81" s="101"/>
      <c r="X81" s="101"/>
      <c r="Y81" s="102"/>
      <c r="Z81" s="102"/>
      <c r="AA81" s="102"/>
      <c r="AB81" s="102"/>
      <c r="AC81" s="102"/>
    </row>
    <row r="82" spans="1:29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2"/>
      <c r="Z82" s="102"/>
      <c r="AA82" s="102"/>
      <c r="AB82" s="102"/>
      <c r="AC82" s="102"/>
    </row>
    <row r="83" spans="1:29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2"/>
      <c r="Z83" s="102"/>
      <c r="AA83" s="102"/>
      <c r="AB83" s="102"/>
      <c r="AC83" s="102"/>
    </row>
    <row r="84" spans="1:29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2"/>
      <c r="Z84" s="102"/>
      <c r="AA84" s="102"/>
      <c r="AB84" s="102"/>
      <c r="AC84" s="102"/>
    </row>
    <row r="85" spans="1:29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2"/>
      <c r="Z85" s="102"/>
      <c r="AA85" s="102"/>
      <c r="AB85" s="102"/>
      <c r="AC85" s="102"/>
    </row>
    <row r="86" spans="1:29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2"/>
      <c r="Z86" s="102"/>
      <c r="AA86" s="102"/>
      <c r="AB86" s="102"/>
      <c r="AC86" s="102"/>
    </row>
    <row r="87" spans="1:29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2"/>
      <c r="Z87" s="102"/>
      <c r="AA87" s="102"/>
      <c r="AB87" s="102"/>
      <c r="AC87" s="102"/>
    </row>
    <row r="88" spans="1:29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2"/>
      <c r="Z88" s="102"/>
      <c r="AA88" s="102"/>
      <c r="AB88" s="102"/>
      <c r="AC88" s="102"/>
    </row>
    <row r="89" spans="1:29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2"/>
      <c r="Z89" s="102"/>
      <c r="AA89" s="102"/>
      <c r="AB89" s="102"/>
      <c r="AC89" s="102"/>
    </row>
    <row r="90" spans="1:29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2"/>
      <c r="Z90" s="102"/>
      <c r="AA90" s="102"/>
      <c r="AB90" s="102"/>
      <c r="AC90" s="102"/>
    </row>
    <row r="91" spans="1:29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2"/>
      <c r="Z91" s="102"/>
      <c r="AA91" s="102"/>
      <c r="AB91" s="102"/>
      <c r="AC91" s="102"/>
    </row>
    <row r="92" spans="1:29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</row>
    <row r="93" spans="1:29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</row>
    <row r="94" spans="1:29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</row>
    <row r="95" spans="1:29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</row>
    <row r="96" spans="1:29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</row>
    <row r="97" spans="1:29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</row>
    <row r="98" spans="1:29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</row>
    <row r="99" spans="1:2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</row>
    <row r="100" spans="1:29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</row>
    <row r="101" spans="1:29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</row>
    <row r="102" spans="1:29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</row>
    <row r="103" spans="1:29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</row>
    <row r="104" spans="1:29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</row>
    <row r="105" spans="1:29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</row>
    <row r="106" spans="1:29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</row>
    <row r="107" spans="1:29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</row>
    <row r="108" spans="1:29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</row>
    <row r="109" spans="1:2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</row>
    <row r="110" spans="1:29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</row>
    <row r="111" spans="1:29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</row>
    <row r="112" spans="1:29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</row>
    <row r="113" spans="1:29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</row>
    <row r="114" spans="1:29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</row>
    <row r="115" spans="1:29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</row>
    <row r="116" spans="1:29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</row>
    <row r="117" spans="1:29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</row>
    <row r="118" spans="1:29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</row>
    <row r="119" spans="1:2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</row>
    <row r="120" spans="1:29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</row>
    <row r="121" spans="1:29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</row>
    <row r="122" spans="1:29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</row>
    <row r="123" spans="1:29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</row>
    <row r="124" spans="1:29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</row>
    <row r="125" spans="1:29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</row>
    <row r="126" spans="1:29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</row>
    <row r="127" spans="1:29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</row>
    <row r="128" spans="1:29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</row>
    <row r="129" spans="1: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</row>
    <row r="130" spans="1:29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</row>
    <row r="131" spans="1:29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</row>
    <row r="132" spans="1:29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</row>
    <row r="133" spans="1:29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</row>
    <row r="134" spans="1:29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</row>
    <row r="135" spans="1:29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</row>
    <row r="136" spans="1:29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</row>
    <row r="137" spans="1:29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</row>
    <row r="138" spans="1:29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</row>
    <row r="139" spans="1:2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</row>
    <row r="140" spans="1:29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</row>
    <row r="141" spans="1:29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</row>
    <row r="142" spans="1:29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</row>
    <row r="143" spans="1:29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</row>
    <row r="144" spans="1:29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</row>
    <row r="145" spans="1:29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</row>
    <row r="146" spans="1:29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</row>
    <row r="147" spans="1:29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</row>
    <row r="148" spans="1:29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</row>
    <row r="149" spans="1:2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</row>
    <row r="150" spans="1:29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</row>
    <row r="151" spans="1:29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</row>
    <row r="152" spans="1:29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</row>
    <row r="153" spans="1:29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</row>
    <row r="154" spans="1:29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</row>
    <row r="155" spans="1:29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</row>
    <row r="156" spans="1:29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</row>
    <row r="157" spans="1:29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</row>
    <row r="158" spans="1:29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</row>
    <row r="159" spans="1:2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</row>
    <row r="160" spans="1:29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</row>
    <row r="161" spans="1:29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</row>
    <row r="162" spans="1:29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</row>
    <row r="163" spans="1:29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</row>
    <row r="164" spans="1:29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</row>
    <row r="165" spans="1:29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</row>
    <row r="166" spans="1:29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</row>
    <row r="167" spans="1:29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</row>
    <row r="168" spans="1:29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</row>
    <row r="169" spans="1:2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</row>
    <row r="170" spans="1:29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</row>
    <row r="171" spans="1:29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</row>
    <row r="172" spans="1:29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</row>
    <row r="173" spans="1:29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</row>
    <row r="174" spans="1:29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</row>
    <row r="175" spans="1:29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</row>
    <row r="176" spans="1:29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</row>
    <row r="177" spans="1:29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</row>
    <row r="178" spans="1:29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</row>
    <row r="179" spans="1:2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</row>
    <row r="180" spans="1:29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</row>
    <row r="181" spans="1:29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</row>
    <row r="182" spans="1:29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</row>
    <row r="183" spans="1:29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</row>
    <row r="184" spans="1:29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</row>
    <row r="185" spans="1:29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</row>
    <row r="186" spans="1:29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</row>
    <row r="187" spans="1:29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</row>
    <row r="188" spans="1:29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</row>
    <row r="189" spans="1:2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</row>
    <row r="190" spans="1:29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</row>
    <row r="191" spans="1:29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</row>
    <row r="192" spans="1:29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</row>
    <row r="193" spans="1:29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</row>
    <row r="194" spans="1:29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</row>
    <row r="195" spans="1:29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</row>
    <row r="196" spans="1:29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</row>
    <row r="197" spans="1:29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</row>
    <row r="198" spans="1:29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</row>
    <row r="199" spans="1:2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</row>
    <row r="200" spans="1:29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</row>
    <row r="201" spans="1:29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</row>
    <row r="202" spans="1:29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</row>
    <row r="203" spans="1:29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</row>
    <row r="204" spans="1:29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</row>
    <row r="205" spans="1:29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</row>
    <row r="206" spans="1:2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</row>
    <row r="207" spans="1:29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</row>
    <row r="208" spans="1:29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</row>
    <row r="209" spans="1:2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</row>
    <row r="210" spans="1:29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</row>
    <row r="211" spans="1:29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</row>
    <row r="212" spans="1:29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</row>
    <row r="213" spans="1:29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</row>
    <row r="214" spans="1:29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</row>
    <row r="215" spans="1:29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</row>
    <row r="216" spans="1:29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</row>
    <row r="217" spans="1:29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</row>
    <row r="218" spans="1:29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</row>
    <row r="219" spans="1:2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</row>
    <row r="220" spans="1:29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</row>
    <row r="221" spans="1:29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</row>
    <row r="222" spans="1:29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</row>
    <row r="223" spans="1:29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</row>
    <row r="224" spans="1:29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</row>
    <row r="225" spans="1:29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</row>
    <row r="226" spans="1:29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</row>
    <row r="227" spans="1:29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</row>
    <row r="228" spans="1:29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</row>
    <row r="229" spans="1: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</row>
    <row r="230" spans="1:29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</row>
    <row r="231" spans="1:29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</row>
    <row r="232" spans="1:29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</row>
    <row r="233" spans="1:29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</row>
    <row r="234" spans="1:29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</row>
    <row r="235" spans="1:29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</row>
    <row r="236" spans="1:29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</row>
    <row r="237" spans="1:29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</row>
    <row r="238" spans="1:29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</row>
    <row r="239" spans="1:2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</row>
    <row r="240" spans="1:29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</row>
    <row r="241" spans="1:29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</row>
    <row r="242" spans="1:29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</row>
    <row r="243" spans="1:29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</row>
    <row r="244" spans="1:29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</row>
    <row r="245" spans="1:29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</row>
    <row r="246" spans="1:29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</row>
    <row r="247" spans="1:29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</row>
    <row r="248" spans="1:29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</row>
    <row r="249" spans="1:2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</row>
    <row r="250" spans="1:29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</row>
    <row r="251" spans="1:29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</row>
    <row r="252" spans="1:29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</row>
    <row r="253" spans="1:29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</row>
    <row r="254" spans="1:29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</row>
    <row r="255" spans="1:29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</row>
    <row r="256" spans="1:29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</row>
    <row r="257" spans="1:29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</row>
    <row r="258" spans="1:29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</row>
    <row r="259" spans="1:2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</row>
    <row r="260" spans="1:29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</row>
    <row r="261" spans="1:29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</row>
    <row r="262" spans="1:29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</row>
    <row r="263" spans="1:29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</row>
    <row r="264" spans="1:29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</row>
    <row r="265" spans="1:29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</row>
    <row r="266" spans="1:29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</row>
    <row r="267" spans="1:29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</row>
    <row r="268" spans="1:29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</row>
    <row r="269" spans="1:2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</row>
    <row r="270" spans="1:29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</row>
    <row r="271" spans="1:29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</row>
    <row r="272" spans="1:29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</row>
    <row r="273" spans="1:29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</row>
    <row r="274" spans="1:29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</row>
    <row r="275" spans="1:29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</row>
    <row r="276" spans="1:29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</row>
    <row r="277" spans="1:29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</row>
    <row r="278" spans="1:29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</row>
    <row r="279" spans="1:2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</row>
    <row r="280" spans="1:29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</row>
    <row r="281" spans="1:29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</row>
    <row r="282" spans="1:29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</row>
    <row r="283" spans="1:29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</row>
    <row r="284" spans="1:29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</row>
    <row r="285" spans="1:29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</row>
    <row r="286" spans="1:29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</row>
    <row r="287" spans="1:29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</row>
    <row r="288" spans="1:29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</row>
    <row r="289" spans="1:2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</row>
    <row r="290" spans="1:29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</row>
    <row r="291" spans="1:29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</row>
    <row r="292" spans="1:29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</row>
    <row r="293" spans="1:29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</row>
    <row r="294" spans="1:29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</row>
    <row r="295" spans="1:29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</row>
    <row r="296" spans="1:29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</row>
    <row r="297" spans="1:29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</row>
    <row r="298" spans="1:29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</row>
    <row r="299" spans="1:2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</row>
    <row r="300" spans="1:29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</row>
    <row r="301" spans="1:29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</row>
    <row r="302" spans="1:29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</row>
    <row r="303" spans="1:29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</row>
    <row r="304" spans="1:29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</row>
    <row r="305" spans="1:29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</row>
    <row r="306" spans="1:29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</row>
    <row r="307" spans="1:29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</row>
    <row r="308" spans="1:29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</row>
    <row r="309" spans="1:2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</row>
    <row r="310" spans="1:29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</row>
    <row r="311" spans="1:29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</row>
    <row r="312" spans="1:29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</row>
    <row r="313" spans="1:29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</row>
    <row r="314" spans="1:29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</row>
    <row r="315" spans="1:29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</row>
    <row r="316" spans="1:29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</row>
    <row r="317" spans="1:29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</row>
    <row r="318" spans="1:29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</row>
    <row r="319" spans="1:2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</row>
    <row r="320" spans="1:29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</row>
    <row r="321" spans="1:29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</row>
    <row r="322" spans="1:29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</row>
    <row r="323" spans="1:29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</row>
    <row r="324" spans="1:29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</row>
    <row r="325" spans="1:29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</row>
    <row r="326" spans="1:29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</row>
    <row r="327" spans="1:29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</row>
    <row r="328" spans="1:29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</row>
    <row r="329" spans="1: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</row>
    <row r="330" spans="1:29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</row>
    <row r="331" spans="1:29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</row>
    <row r="332" spans="1:29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</row>
    <row r="333" spans="1:29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</row>
    <row r="334" spans="1:29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</row>
    <row r="335" spans="1:29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</row>
    <row r="336" spans="1:29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</row>
    <row r="337" spans="1:29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</row>
    <row r="338" spans="1:29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</row>
    <row r="339" spans="1:2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</row>
    <row r="340" spans="1:29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</row>
    <row r="341" spans="1:29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</row>
    <row r="342" spans="1:29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</row>
    <row r="343" spans="1:29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</row>
    <row r="344" spans="1:29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</row>
    <row r="345" spans="1:29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</row>
    <row r="346" spans="1:29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</row>
    <row r="347" spans="1:29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</row>
    <row r="348" spans="1:29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</row>
    <row r="349" spans="1:2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</row>
    <row r="350" spans="1:29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</row>
    <row r="351" spans="1:29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</row>
    <row r="352" spans="1:29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</row>
    <row r="353" spans="1:29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</row>
    <row r="354" spans="1:29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</row>
    <row r="355" spans="1:29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</row>
    <row r="356" spans="1:29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</row>
    <row r="357" spans="1:29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</row>
    <row r="358" spans="1:29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</row>
    <row r="359" spans="1:2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</row>
    <row r="360" spans="1:29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</row>
    <row r="361" spans="1:29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</row>
    <row r="362" spans="1:29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</row>
    <row r="363" spans="1:29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</row>
    <row r="364" spans="1:29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</row>
    <row r="365" spans="1:29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</row>
    <row r="366" spans="1:29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</row>
    <row r="367" spans="1:29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</row>
    <row r="368" spans="1:29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</row>
    <row r="369" spans="1:2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</row>
    <row r="370" spans="1:29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</row>
    <row r="371" spans="1:29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</row>
    <row r="372" spans="1:29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</row>
    <row r="373" spans="1:29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</row>
    <row r="374" spans="1:29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</row>
    <row r="375" spans="1:29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</row>
    <row r="376" spans="1:29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</row>
    <row r="377" spans="1:29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</row>
    <row r="378" spans="1:29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</row>
    <row r="379" spans="1:2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</row>
    <row r="380" spans="1:29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</row>
    <row r="381" spans="1:29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</row>
    <row r="382" spans="1:29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</row>
    <row r="383" spans="1:29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</row>
    <row r="384" spans="1:29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</row>
    <row r="385" spans="1:29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</row>
    <row r="386" spans="1:29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</row>
    <row r="387" spans="1:29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</row>
    <row r="388" spans="1:29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</row>
    <row r="389" spans="1:2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</row>
    <row r="390" spans="1:29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</row>
    <row r="391" spans="1:29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</row>
    <row r="392" spans="1:29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</row>
    <row r="393" spans="1:29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</row>
    <row r="394" spans="1:29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</row>
    <row r="395" spans="1:29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</row>
    <row r="396" spans="1:29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</row>
    <row r="397" spans="1:29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</row>
    <row r="398" spans="1:29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</row>
    <row r="399" spans="1:2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</row>
    <row r="400" spans="1:29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</row>
    <row r="401" spans="1:29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</row>
    <row r="402" spans="1:29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</row>
    <row r="403" spans="1:29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</row>
    <row r="404" spans="1:29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</row>
    <row r="405" spans="1:29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</row>
    <row r="406" spans="1:29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</row>
    <row r="407" spans="1:29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</row>
    <row r="408" spans="1:29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</row>
    <row r="409" spans="1:2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</row>
    <row r="410" spans="1:29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</row>
    <row r="411" spans="1:29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</row>
    <row r="412" spans="1:29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</row>
    <row r="413" spans="1:29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</row>
    <row r="414" spans="1:29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</row>
    <row r="415" spans="1:29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</row>
    <row r="416" spans="1:29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</row>
    <row r="417" spans="1:29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</row>
    <row r="418" spans="1:29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</row>
    <row r="419" spans="1:2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</row>
    <row r="420" spans="1:29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</row>
    <row r="421" spans="1:29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</row>
    <row r="422" spans="1:29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</row>
    <row r="423" spans="1:29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</row>
    <row r="424" spans="1:29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</row>
    <row r="425" spans="1:29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</row>
    <row r="426" spans="1:29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</row>
    <row r="427" spans="1:29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</row>
    <row r="428" spans="1:29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</row>
    <row r="429" spans="1: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</row>
    <row r="430" spans="1:29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</row>
    <row r="431" spans="1:29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</row>
    <row r="432" spans="1:29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</row>
    <row r="433" spans="1:29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</row>
    <row r="434" spans="1:29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</row>
    <row r="435" spans="1:29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</row>
    <row r="436" spans="1:29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</row>
    <row r="437" spans="1:29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</row>
    <row r="438" spans="1:29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</row>
    <row r="439" spans="1:2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</row>
    <row r="440" spans="1:29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</row>
    <row r="441" spans="1:29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</row>
    <row r="442" spans="1:29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</row>
    <row r="443" spans="1:29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</row>
    <row r="444" spans="1:29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</row>
    <row r="445" spans="1:29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</row>
    <row r="446" spans="1:29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</row>
    <row r="447" spans="1:29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</row>
    <row r="448" spans="1:29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</row>
    <row r="449" spans="1:2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</row>
    <row r="450" spans="1:29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</row>
    <row r="451" spans="1:29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</row>
    <row r="452" spans="1:29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</row>
    <row r="453" spans="1:29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</row>
    <row r="454" spans="1:29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</row>
    <row r="455" spans="1:29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</row>
    <row r="456" spans="1:29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</row>
    <row r="457" spans="1:29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</row>
    <row r="458" spans="1:29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</row>
    <row r="459" spans="1:2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</row>
    <row r="460" spans="1:29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</row>
    <row r="461" spans="1:29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</row>
    <row r="462" spans="1:29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</row>
    <row r="463" spans="1:29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</row>
    <row r="464" spans="1:29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</row>
    <row r="465" spans="1:29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</row>
    <row r="466" spans="1:29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</row>
    <row r="467" spans="1:29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</row>
    <row r="468" spans="1:29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</row>
    <row r="469" spans="1:2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</row>
    <row r="470" spans="1:29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</row>
    <row r="471" spans="1:29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</row>
    <row r="472" spans="1:29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</row>
    <row r="473" spans="1:29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</row>
    <row r="474" spans="1:29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</row>
    <row r="475" spans="1:29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</row>
    <row r="476" spans="1:29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</row>
    <row r="477" spans="1:29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</row>
    <row r="478" spans="1:29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</row>
    <row r="479" spans="1:2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</row>
    <row r="480" spans="1:29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</row>
    <row r="481" spans="1:29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</row>
    <row r="482" spans="1:29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</row>
    <row r="483" spans="1:29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</row>
    <row r="484" spans="1:29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</row>
    <row r="485" spans="1:29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</row>
    <row r="486" spans="1:29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</row>
    <row r="487" spans="1:29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</row>
    <row r="488" spans="1:29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</row>
    <row r="489" spans="1:2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</row>
    <row r="490" spans="1:29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</row>
    <row r="491" spans="1:29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</row>
    <row r="492" spans="1:29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</row>
    <row r="493" spans="1:29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</row>
    <row r="494" spans="1:29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</row>
    <row r="495" spans="1:29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</row>
    <row r="496" spans="1:29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</row>
    <row r="497" spans="1:29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</row>
    <row r="498" spans="1:29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</row>
    <row r="499" spans="1:2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</row>
    <row r="500" spans="1:29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</row>
    <row r="501" spans="1:29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</row>
    <row r="502" spans="1:29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</row>
    <row r="503" spans="1:29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</row>
    <row r="504" spans="1:29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</row>
    <row r="505" spans="1:29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</row>
    <row r="506" spans="1:29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</row>
    <row r="507" spans="1:29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</row>
    <row r="508" spans="1:29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</row>
    <row r="509" spans="1:2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</row>
    <row r="510" spans="1:29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</row>
    <row r="511" spans="1:29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</row>
    <row r="512" spans="1:29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</row>
    <row r="513" spans="1:29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</row>
    <row r="514" spans="1:29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</row>
    <row r="515" spans="1:29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</row>
    <row r="516" spans="1:29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</row>
    <row r="517" spans="1:29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</row>
    <row r="518" spans="1:29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</row>
    <row r="519" spans="1:2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</row>
    <row r="520" spans="1:29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</row>
    <row r="521" spans="1:29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</row>
    <row r="522" spans="1:29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</row>
    <row r="523" spans="1:29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</row>
    <row r="524" spans="1:29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</row>
    <row r="525" spans="1:29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</row>
    <row r="526" spans="1:29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</row>
    <row r="527" spans="1:29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</row>
    <row r="528" spans="1:29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</row>
    <row r="529" spans="1: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</row>
    <row r="530" spans="1:29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</row>
    <row r="531" spans="1:29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</row>
    <row r="532" spans="1:29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</row>
    <row r="533" spans="1:29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</row>
    <row r="534" spans="1:29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</row>
    <row r="535" spans="1:29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</row>
    <row r="536" spans="1:29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</row>
    <row r="537" spans="1:29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</row>
    <row r="538" spans="1:29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</row>
    <row r="539" spans="1:2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</row>
    <row r="540" spans="1:29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</row>
    <row r="541" spans="1:29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</row>
    <row r="542" spans="1:29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</row>
    <row r="543" spans="1:29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</row>
    <row r="544" spans="1:29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</row>
    <row r="545" spans="1:29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</row>
    <row r="546" spans="1:29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</row>
    <row r="547" spans="1:29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</row>
    <row r="548" spans="1:29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</row>
    <row r="549" spans="1:2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</row>
    <row r="550" spans="1:29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</row>
    <row r="551" spans="1:29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</row>
    <row r="552" spans="1:29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</row>
    <row r="553" spans="1:29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</row>
    <row r="554" spans="1:29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</row>
    <row r="555" spans="1:29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</row>
    <row r="556" spans="1:29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</row>
    <row r="557" spans="1:29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</row>
    <row r="558" spans="1:29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</row>
    <row r="559" spans="1:2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</row>
    <row r="560" spans="1:29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</row>
    <row r="561" spans="1:29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</row>
    <row r="562" spans="1:29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</row>
    <row r="563" spans="1:29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</row>
    <row r="564" spans="1:29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</row>
    <row r="565" spans="1:29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</row>
    <row r="566" spans="1:29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</row>
    <row r="567" spans="1:29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</row>
    <row r="568" spans="1:29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</row>
    <row r="569" spans="1:2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</row>
    <row r="570" spans="1:29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</row>
    <row r="571" spans="1:29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</row>
    <row r="572" spans="1:29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</row>
    <row r="573" spans="1:29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</row>
    <row r="574" spans="1:29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</row>
    <row r="575" spans="1:29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</row>
    <row r="576" spans="1:29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</row>
    <row r="577" spans="1:29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</row>
    <row r="578" spans="1:29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</row>
    <row r="579" spans="1:2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</row>
    <row r="580" spans="1:29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</row>
    <row r="581" spans="1:29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</row>
    <row r="582" spans="1:29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</row>
    <row r="583" spans="1:29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</row>
    <row r="584" spans="1:29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</row>
    <row r="585" spans="1:29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</row>
    <row r="586" spans="1:29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</row>
    <row r="587" spans="1:29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</row>
    <row r="588" spans="1:29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</row>
    <row r="589" spans="1:2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</row>
    <row r="590" spans="1:29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</row>
    <row r="591" spans="1:29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</row>
    <row r="592" spans="1:29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</row>
    <row r="593" spans="1:29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</row>
    <row r="594" spans="1:29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</row>
    <row r="595" spans="1:29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</row>
    <row r="596" spans="1:29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</row>
    <row r="597" spans="1:29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</row>
    <row r="598" spans="1:29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</row>
    <row r="599" spans="1:2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</row>
    <row r="600" spans="1:29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</row>
    <row r="601" spans="1:29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</row>
    <row r="602" spans="1:29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</row>
    <row r="603" spans="1:29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</row>
    <row r="604" spans="1:29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</row>
    <row r="605" spans="1:29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</row>
    <row r="606" spans="1:29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</row>
    <row r="607" spans="1:29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</row>
    <row r="608" spans="1:29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</row>
    <row r="609" spans="1:2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</row>
    <row r="610" spans="1:29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</row>
    <row r="611" spans="1:29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</row>
    <row r="612" spans="1:29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</row>
    <row r="613" spans="1:29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</row>
    <row r="614" spans="1:29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</row>
    <row r="615" spans="1:29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</row>
    <row r="616" spans="1:29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</row>
    <row r="617" spans="1:29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</row>
    <row r="618" spans="1:29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</row>
    <row r="619" spans="1:2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</row>
    <row r="620" spans="1:29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</row>
    <row r="621" spans="1:29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</row>
    <row r="622" spans="1:29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</row>
    <row r="623" spans="1:29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</row>
    <row r="624" spans="1:29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</row>
    <row r="625" spans="1:29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</row>
    <row r="626" spans="1:29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</row>
    <row r="627" spans="1:29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</row>
    <row r="628" spans="1:29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</row>
    <row r="629" spans="1: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</row>
    <row r="630" spans="1:29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</row>
    <row r="631" spans="1:29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</row>
    <row r="632" spans="1:29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</row>
    <row r="633" spans="1:29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</row>
    <row r="634" spans="1:29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</row>
    <row r="635" spans="1:29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</row>
    <row r="636" spans="1:29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</row>
    <row r="637" spans="1:29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</row>
    <row r="638" spans="1:29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</row>
    <row r="639" spans="1:2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</row>
    <row r="640" spans="1:29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</row>
    <row r="641" spans="1:29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</row>
    <row r="642" spans="1:29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</row>
    <row r="643" spans="1:29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</row>
    <row r="644" spans="1:29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</row>
    <row r="645" spans="1:29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</row>
    <row r="646" spans="1:29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</row>
    <row r="647" spans="1:29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</row>
    <row r="648" spans="1:29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</row>
    <row r="649" spans="1:2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</row>
    <row r="650" spans="1:29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</row>
    <row r="651" spans="1:29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</row>
    <row r="652" spans="1:29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</row>
    <row r="653" spans="1:29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</row>
    <row r="654" spans="1:29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</row>
    <row r="655" spans="1:29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</row>
    <row r="656" spans="1:29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</row>
    <row r="657" spans="1:29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</row>
    <row r="658" spans="1:29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</row>
    <row r="659" spans="1:2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</row>
    <row r="660" spans="1:29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</row>
    <row r="661" spans="1:29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</row>
    <row r="662" spans="1:29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</row>
    <row r="663" spans="1:29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</row>
    <row r="664" spans="1:29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</row>
    <row r="665" spans="1:29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</row>
    <row r="666" spans="1:29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</row>
    <row r="667" spans="1:29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</row>
    <row r="668" spans="1:29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</row>
    <row r="669" spans="1:2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</row>
    <row r="670" spans="1:29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</row>
    <row r="671" spans="1:29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</row>
    <row r="672" spans="1:29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</row>
    <row r="673" spans="1:29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</row>
    <row r="674" spans="1:29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</row>
    <row r="675" spans="1:29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</row>
    <row r="676" spans="1:29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</row>
    <row r="677" spans="1:29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</row>
    <row r="678" spans="1:29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</row>
    <row r="679" spans="1:2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</row>
    <row r="680" spans="1:29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</row>
    <row r="681" spans="1:29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</row>
    <row r="682" spans="1:29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</row>
    <row r="683" spans="1:29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</row>
    <row r="684" spans="1:29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</row>
    <row r="685" spans="1:29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</row>
    <row r="686" spans="1:29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</row>
    <row r="687" spans="1:29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</row>
    <row r="688" spans="1:29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</row>
    <row r="689" spans="1:2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</row>
    <row r="690" spans="1:29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</row>
    <row r="691" spans="1:29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</row>
    <row r="692" spans="1:29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</row>
    <row r="693" spans="1:29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</row>
    <row r="694" spans="1:29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</row>
    <row r="695" spans="1:29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</row>
    <row r="696" spans="1:29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</row>
    <row r="697" spans="1:29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</row>
    <row r="698" spans="1:29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</row>
    <row r="699" spans="1:2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</row>
    <row r="700" spans="1:29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</row>
    <row r="701" spans="1:29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</row>
    <row r="702" spans="1:29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</row>
    <row r="703" spans="1:29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</row>
    <row r="704" spans="1:29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</row>
    <row r="705" spans="1:29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</row>
    <row r="706" spans="1:29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</row>
    <row r="707" spans="1:29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</row>
    <row r="708" spans="1:29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</row>
    <row r="709" spans="1:2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</row>
    <row r="710" spans="1:29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</row>
    <row r="711" spans="1:29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</row>
    <row r="712" spans="1:29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</row>
    <row r="713" spans="1:29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</row>
    <row r="714" spans="1:29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</row>
    <row r="715" spans="1:29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</row>
    <row r="716" spans="1:29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</row>
    <row r="717" spans="1:29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</row>
    <row r="718" spans="1:29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</row>
    <row r="719" spans="1:2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</row>
    <row r="720" spans="1:29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</row>
    <row r="721" spans="1:29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</row>
    <row r="722" spans="1:29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</row>
    <row r="723" spans="1:29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</row>
    <row r="724" spans="1:29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</row>
    <row r="725" spans="1:29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</row>
    <row r="726" spans="1:29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</row>
    <row r="727" spans="1:29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</row>
    <row r="728" spans="1:29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</row>
    <row r="729" spans="1: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</row>
    <row r="730" spans="1:29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</row>
    <row r="731" spans="1:29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</row>
    <row r="732" spans="1:29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</row>
    <row r="733" spans="1:29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</row>
    <row r="734" spans="1:29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</row>
    <row r="735" spans="1:29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</row>
    <row r="736" spans="1:29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</row>
    <row r="737" spans="1:29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</row>
    <row r="738" spans="1:29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</row>
    <row r="739" spans="1:2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</row>
    <row r="740" spans="1:29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</row>
    <row r="741" spans="1:29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</row>
    <row r="742" spans="1:29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</row>
    <row r="743" spans="1:29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</row>
    <row r="744" spans="1:29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</row>
    <row r="745" spans="1:29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</row>
    <row r="746" spans="1:29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</row>
    <row r="747" spans="1:29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</row>
    <row r="748" spans="1:29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</row>
    <row r="749" spans="1:2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</row>
    <row r="750" spans="1:29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</row>
    <row r="751" spans="1:29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</row>
    <row r="752" spans="1:29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</row>
    <row r="753" spans="1:29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</row>
    <row r="754" spans="1:29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</row>
    <row r="755" spans="1:29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</row>
    <row r="756" spans="1:29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</row>
    <row r="757" spans="1:29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</row>
    <row r="758" spans="1:29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</row>
    <row r="759" spans="1:2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</row>
    <row r="760" spans="1:29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</row>
    <row r="761" spans="1:29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</row>
    <row r="762" spans="1:29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</row>
    <row r="763" spans="1:29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</row>
    <row r="764" spans="1:29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</row>
    <row r="765" spans="1:29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</row>
    <row r="766" spans="1:29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</row>
    <row r="767" spans="1:29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</row>
    <row r="768" spans="1:29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</row>
    <row r="769" spans="1:2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</row>
    <row r="770" spans="1:29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</row>
    <row r="771" spans="1:29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</row>
    <row r="772" spans="1:29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</row>
    <row r="773" spans="1:29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</row>
    <row r="774" spans="1:29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</row>
    <row r="775" spans="1:29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</row>
    <row r="776" spans="1:29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</row>
    <row r="777" spans="1:29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</row>
    <row r="778" spans="1:29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</row>
    <row r="779" spans="1:2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</row>
    <row r="780" spans="1:29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</row>
    <row r="781" spans="1:29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</row>
    <row r="782" spans="1:29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</row>
    <row r="783" spans="1:29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</row>
    <row r="784" spans="1:29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</row>
    <row r="785" spans="1:29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</row>
    <row r="786" spans="1:29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</row>
    <row r="787" spans="1:29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</row>
    <row r="788" spans="1:29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</row>
    <row r="789" spans="1:2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</row>
    <row r="790" spans="1:29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</row>
    <row r="791" spans="1:29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</row>
    <row r="792" spans="1:29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</row>
    <row r="793" spans="1:29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</row>
    <row r="794" spans="1:29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</row>
    <row r="795" spans="1:29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</row>
    <row r="796" spans="1:29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</row>
    <row r="797" spans="1:29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</row>
    <row r="798" spans="1:29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</row>
    <row r="799" spans="1:2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</row>
    <row r="800" spans="1:29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</row>
    <row r="801" spans="1:29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</row>
    <row r="802" spans="1:29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</row>
    <row r="803" spans="1:29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</row>
    <row r="804" spans="1:29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</row>
    <row r="805" spans="1:29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</row>
    <row r="806" spans="1:29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</row>
    <row r="807" spans="1:29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</row>
    <row r="808" spans="1:29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</row>
    <row r="809" spans="1:2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</row>
    <row r="810" spans="1:29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</row>
    <row r="811" spans="1:29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</row>
    <row r="812" spans="1:29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</row>
    <row r="813" spans="1:29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</row>
    <row r="814" spans="1:29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</row>
    <row r="815" spans="1:29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</row>
    <row r="816" spans="1:29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</row>
    <row r="817" spans="1:29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</row>
    <row r="818" spans="1:29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</row>
    <row r="819" spans="1:2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</row>
    <row r="820" spans="1:29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</row>
    <row r="821" spans="1:29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</row>
    <row r="822" spans="1:29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</row>
    <row r="823" spans="1:29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</row>
    <row r="824" spans="1:29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</row>
    <row r="825" spans="1:29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</row>
    <row r="826" spans="1:29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</row>
    <row r="827" spans="1:29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</row>
    <row r="828" spans="1:29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</row>
    <row r="829" spans="1: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</row>
    <row r="830" spans="1:29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</row>
    <row r="831" spans="1:29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</row>
    <row r="832" spans="1:29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</row>
    <row r="833" spans="1:29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</row>
    <row r="834" spans="1:29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</row>
    <row r="835" spans="1:29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</row>
    <row r="836" spans="1:29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</row>
    <row r="837" spans="1:29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</row>
    <row r="838" spans="1:29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</row>
    <row r="839" spans="1:2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</row>
    <row r="840" spans="1:29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</row>
    <row r="841" spans="1:29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</row>
    <row r="842" spans="1:29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</row>
    <row r="843" spans="1:29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</row>
    <row r="844" spans="1:29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</row>
    <row r="845" spans="1:29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</row>
    <row r="846" spans="1:29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</row>
    <row r="847" spans="1:29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</row>
    <row r="848" spans="1:29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</row>
    <row r="849" spans="1:2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</row>
    <row r="850" spans="1:29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</row>
    <row r="851" spans="1:29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</row>
    <row r="852" spans="1:29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</row>
    <row r="853" spans="1:29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</row>
    <row r="854" spans="1:29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</row>
    <row r="855" spans="1:29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</row>
    <row r="856" spans="1:29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</row>
    <row r="857" spans="1:29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</row>
    <row r="858" spans="1:29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</row>
    <row r="859" spans="1:2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</row>
    <row r="860" spans="1:29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</row>
    <row r="861" spans="1:29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</row>
    <row r="862" spans="1:29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</row>
    <row r="863" spans="1:29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</row>
    <row r="864" spans="1:29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</row>
    <row r="865" spans="1:29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</row>
    <row r="866" spans="1:29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</row>
    <row r="867" spans="1:29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</row>
    <row r="868" spans="1:29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</row>
    <row r="869" spans="1:2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</row>
    <row r="870" spans="1:29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</row>
    <row r="871" spans="1:29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</row>
    <row r="872" spans="1:29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</row>
    <row r="873" spans="1:29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</row>
    <row r="874" spans="1:29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</row>
    <row r="875" spans="1:29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</row>
    <row r="876" spans="1:29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</row>
    <row r="877" spans="1:29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</row>
    <row r="878" spans="1:29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</row>
    <row r="879" spans="1:2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</row>
    <row r="880" spans="1:29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</row>
    <row r="881" spans="1:29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</row>
    <row r="882" spans="1:29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</row>
    <row r="883" spans="1:29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</row>
    <row r="884" spans="1:29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</row>
    <row r="885" spans="1:29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</row>
    <row r="886" spans="1:29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</row>
    <row r="887" spans="1:29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</row>
    <row r="888" spans="1:29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</row>
    <row r="889" spans="1:2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</row>
    <row r="890" spans="1:29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</row>
    <row r="891" spans="1:29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</row>
    <row r="892" spans="1:29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</row>
    <row r="893" spans="1:29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</row>
    <row r="894" spans="1:29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</row>
    <row r="895" spans="1:29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</row>
    <row r="896" spans="1:29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</row>
    <row r="897" spans="1:29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</row>
    <row r="898" spans="1:29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</row>
    <row r="899" spans="1:2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</row>
    <row r="900" spans="1:29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</row>
    <row r="901" spans="1:29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</row>
    <row r="902" spans="1:29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</row>
    <row r="903" spans="1:29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</row>
    <row r="904" spans="1:29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</row>
    <row r="905" spans="1:29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</row>
    <row r="906" spans="1:29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</row>
    <row r="907" spans="1:29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</row>
    <row r="908" spans="1:29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</row>
    <row r="909" spans="1:2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</row>
    <row r="910" spans="1:29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</row>
    <row r="911" spans="1:29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</row>
    <row r="912" spans="1:29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</row>
    <row r="913" spans="1:29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</row>
    <row r="914" spans="1:29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</row>
    <row r="915" spans="1:29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</row>
    <row r="916" spans="1:29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</row>
    <row r="917" spans="1:29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</row>
    <row r="918" spans="1:29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</row>
    <row r="919" spans="1:2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</row>
    <row r="920" spans="1:29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</row>
    <row r="921" spans="1:29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</row>
    <row r="922" spans="1:29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</row>
    <row r="923" spans="1:29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</row>
    <row r="924" spans="1:29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</row>
    <row r="925" spans="1:29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</row>
    <row r="926" spans="1:29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</row>
    <row r="927" spans="1:29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</row>
    <row r="928" spans="1:29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</row>
    <row r="929" spans="1: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</row>
    <row r="930" spans="1:29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</row>
    <row r="931" spans="1:29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</row>
    <row r="932" spans="1:29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</row>
    <row r="933" spans="1:29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</row>
    <row r="934" spans="1:29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</row>
    <row r="935" spans="1:29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</row>
    <row r="936" spans="1:29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</row>
    <row r="937" spans="1:29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</row>
    <row r="938" spans="1:29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</row>
    <row r="939" spans="1:2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</row>
    <row r="940" spans="1:29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</row>
    <row r="941" spans="1:29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</row>
    <row r="942" spans="1:29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</row>
    <row r="943" spans="1:29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</row>
    <row r="944" spans="1:29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</row>
    <row r="945" spans="1:29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</row>
    <row r="946" spans="1:29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</row>
    <row r="947" spans="1:29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</row>
    <row r="948" spans="1:29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</row>
    <row r="949" spans="1:2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</row>
    <row r="950" spans="1:29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</row>
    <row r="951" spans="1:29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</row>
    <row r="952" spans="1:29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</row>
    <row r="953" spans="1:29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</row>
    <row r="954" spans="1:29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</row>
    <row r="955" spans="1:29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</row>
    <row r="956" spans="1:29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</row>
    <row r="957" spans="1:29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</row>
    <row r="958" spans="1:29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</row>
    <row r="959" spans="1:2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</row>
    <row r="960" spans="1:29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</row>
    <row r="961" spans="1:29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</row>
    <row r="962" spans="1:29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</row>
    <row r="963" spans="1:29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</row>
    <row r="964" spans="1:29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</row>
    <row r="965" spans="1:29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</row>
    <row r="966" spans="1:29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</row>
    <row r="967" spans="1:29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</row>
    <row r="968" spans="1:29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</row>
    <row r="969" spans="1:2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</row>
    <row r="970" spans="1:29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</row>
    <row r="971" spans="1:29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</row>
    <row r="972" spans="1:29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</row>
    <row r="973" spans="1:29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</row>
    <row r="974" spans="1:29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</row>
    <row r="975" spans="1:29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</row>
    <row r="976" spans="1:29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</row>
    <row r="977" spans="1:29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</row>
    <row r="978" spans="1:29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</row>
    <row r="979" spans="1:2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</row>
    <row r="980" spans="1:29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</row>
    <row r="981" spans="1:29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</row>
    <row r="982" spans="1:29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</row>
    <row r="983" spans="1:29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</row>
    <row r="984" spans="1:29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</row>
    <row r="985" spans="1:29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</row>
    <row r="986" spans="1:29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</row>
    <row r="987" spans="1:29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</row>
    <row r="988" spans="1:29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</row>
    <row r="989" spans="1:2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</row>
    <row r="990" spans="1:29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</row>
    <row r="991" spans="1:29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</row>
    <row r="992" spans="1:29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</row>
    <row r="993" spans="1:29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</row>
    <row r="994" spans="1:29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</row>
    <row r="995" spans="1:29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</row>
    <row r="996" spans="1:29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</row>
    <row r="997" spans="1:29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</row>
    <row r="998" spans="1:29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</row>
    <row r="999" spans="1:2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</row>
    <row r="1000" spans="1:29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</row>
    <row r="1001" spans="1:29">
      <c r="A1001" s="102"/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2"/>
      <c r="AA1001" s="102"/>
      <c r="AB1001" s="102"/>
      <c r="AC1001" s="102"/>
    </row>
    <row r="1002" spans="1:29">
      <c r="A1002" s="102"/>
      <c r="B1002" s="102"/>
      <c r="C1002" s="102"/>
      <c r="D1002" s="102"/>
      <c r="E1002" s="102"/>
      <c r="F1002" s="102"/>
      <c r="G1002" s="102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2"/>
      <c r="AA1002" s="102"/>
      <c r="AB1002" s="102"/>
      <c r="AC1002" s="102"/>
    </row>
    <row r="1003" spans="1:29">
      <c r="A1003" s="102"/>
      <c r="B1003" s="102"/>
      <c r="C1003" s="102"/>
      <c r="D1003" s="102"/>
      <c r="E1003" s="102"/>
      <c r="F1003" s="102"/>
      <c r="G1003" s="102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2"/>
      <c r="AA1003" s="102"/>
      <c r="AB1003" s="102"/>
      <c r="AC1003" s="102"/>
    </row>
    <row r="1004" spans="1:29">
      <c r="A1004" s="102"/>
      <c r="B1004" s="102"/>
      <c r="C1004" s="102"/>
      <c r="D1004" s="102"/>
      <c r="E1004" s="102"/>
      <c r="F1004" s="102"/>
      <c r="G1004" s="102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2"/>
      <c r="AA1004" s="102"/>
      <c r="AB1004" s="102"/>
      <c r="AC1004" s="102"/>
    </row>
    <row r="1005" spans="1:29">
      <c r="A1005" s="102"/>
      <c r="B1005" s="102"/>
      <c r="C1005" s="102"/>
      <c r="D1005" s="102"/>
      <c r="E1005" s="102"/>
      <c r="F1005" s="102"/>
      <c r="G1005" s="102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2"/>
      <c r="AA1005" s="102"/>
      <c r="AB1005" s="102"/>
      <c r="AC1005" s="102"/>
    </row>
    <row r="1006" spans="1:29">
      <c r="A1006" s="102"/>
      <c r="B1006" s="102"/>
      <c r="C1006" s="102"/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  <c r="AA1006" s="102"/>
      <c r="AB1006" s="102"/>
      <c r="AC1006" s="102"/>
    </row>
    <row r="1007" spans="1:29">
      <c r="A1007" s="102"/>
      <c r="B1007" s="102"/>
      <c r="C1007" s="102"/>
      <c r="D1007" s="102"/>
      <c r="E1007" s="102"/>
      <c r="F1007" s="102"/>
      <c r="G1007" s="102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2"/>
      <c r="AA1007" s="102"/>
      <c r="AB1007" s="102"/>
      <c r="AC1007" s="102"/>
    </row>
    <row r="1008" spans="1:29">
      <c r="A1008" s="102"/>
      <c r="B1008" s="102"/>
      <c r="C1008" s="102"/>
      <c r="D1008" s="102"/>
      <c r="E1008" s="102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2"/>
      <c r="AA1008" s="102"/>
      <c r="AB1008" s="102"/>
      <c r="AC1008" s="102"/>
    </row>
    <row r="1009" spans="1:29">
      <c r="A1009" s="102"/>
      <c r="B1009" s="102"/>
      <c r="C1009" s="102"/>
      <c r="D1009" s="102"/>
      <c r="E1009" s="102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</row>
    <row r="1010" spans="1:29">
      <c r="A1010" s="102"/>
      <c r="B1010" s="102"/>
      <c r="C1010" s="102"/>
      <c r="D1010" s="102"/>
      <c r="E1010" s="102"/>
      <c r="F1010" s="102"/>
      <c r="G1010" s="102"/>
      <c r="H1010" s="102"/>
      <c r="I1010" s="102"/>
      <c r="J1010" s="102"/>
      <c r="K1010" s="102"/>
      <c r="L1010" s="102"/>
      <c r="M1010" s="102"/>
      <c r="N1010" s="102"/>
      <c r="O1010" s="102"/>
      <c r="P1010" s="102"/>
      <c r="Q1010" s="102"/>
      <c r="R1010" s="102"/>
      <c r="S1010" s="102"/>
      <c r="T1010" s="102"/>
      <c r="U1010" s="102"/>
      <c r="V1010" s="102"/>
      <c r="W1010" s="102"/>
      <c r="X1010" s="102"/>
      <c r="Y1010" s="102"/>
      <c r="Z1010" s="102"/>
      <c r="AA1010" s="102"/>
      <c r="AB1010" s="102"/>
      <c r="AC1010" s="102"/>
    </row>
    <row r="1011" spans="1:29">
      <c r="A1011" s="102"/>
      <c r="B1011" s="102"/>
      <c r="C1011" s="102"/>
      <c r="D1011" s="102"/>
      <c r="E1011" s="102"/>
      <c r="F1011" s="102"/>
      <c r="G1011" s="102"/>
      <c r="H1011" s="102"/>
      <c r="I1011" s="102"/>
      <c r="J1011" s="102"/>
      <c r="K1011" s="102"/>
      <c r="L1011" s="102"/>
      <c r="M1011" s="102"/>
      <c r="N1011" s="102"/>
      <c r="O1011" s="102"/>
      <c r="P1011" s="102"/>
      <c r="Q1011" s="102"/>
      <c r="R1011" s="102"/>
      <c r="S1011" s="102"/>
      <c r="T1011" s="102"/>
      <c r="U1011" s="102"/>
      <c r="V1011" s="102"/>
      <c r="W1011" s="102"/>
      <c r="X1011" s="102"/>
      <c r="Y1011" s="102"/>
      <c r="Z1011" s="102"/>
      <c r="AA1011" s="102"/>
      <c r="AB1011" s="102"/>
      <c r="AC1011" s="102"/>
    </row>
    <row r="1012" spans="1:29">
      <c r="A1012" s="102"/>
      <c r="B1012" s="102"/>
      <c r="C1012" s="102"/>
      <c r="D1012" s="102"/>
      <c r="E1012" s="102"/>
      <c r="F1012" s="102"/>
      <c r="G1012" s="102"/>
      <c r="H1012" s="102"/>
      <c r="I1012" s="102"/>
      <c r="J1012" s="102"/>
      <c r="K1012" s="102"/>
      <c r="L1012" s="102"/>
      <c r="M1012" s="102"/>
      <c r="N1012" s="102"/>
      <c r="O1012" s="102"/>
      <c r="P1012" s="102"/>
      <c r="Q1012" s="102"/>
      <c r="R1012" s="102"/>
      <c r="S1012" s="102"/>
      <c r="T1012" s="102"/>
      <c r="U1012" s="102"/>
      <c r="V1012" s="102"/>
      <c r="W1012" s="102"/>
      <c r="X1012" s="102"/>
      <c r="Y1012" s="102"/>
      <c r="Z1012" s="102"/>
      <c r="AA1012" s="102"/>
      <c r="AB1012" s="102"/>
      <c r="AC1012" s="102"/>
    </row>
    <row r="1013" spans="1:29">
      <c r="A1013" s="102"/>
      <c r="B1013" s="102"/>
      <c r="C1013" s="102"/>
      <c r="D1013" s="102"/>
      <c r="E1013" s="102"/>
      <c r="F1013" s="102"/>
      <c r="G1013" s="102"/>
      <c r="H1013" s="102"/>
      <c r="I1013" s="102"/>
      <c r="J1013" s="102"/>
      <c r="K1013" s="102"/>
      <c r="L1013" s="102"/>
      <c r="M1013" s="102"/>
      <c r="N1013" s="102"/>
      <c r="O1013" s="102"/>
      <c r="P1013" s="102"/>
      <c r="Q1013" s="102"/>
      <c r="R1013" s="102"/>
      <c r="S1013" s="102"/>
      <c r="T1013" s="102"/>
      <c r="U1013" s="102"/>
      <c r="V1013" s="102"/>
      <c r="W1013" s="102"/>
      <c r="X1013" s="102"/>
      <c r="Y1013" s="102"/>
      <c r="Z1013" s="102"/>
      <c r="AA1013" s="102"/>
      <c r="AB1013" s="102"/>
      <c r="AC1013" s="102"/>
    </row>
    <row r="1014" spans="1:29">
      <c r="A1014" s="102"/>
      <c r="B1014" s="102"/>
      <c r="C1014" s="102"/>
      <c r="D1014" s="102"/>
      <c r="E1014" s="102"/>
      <c r="F1014" s="102"/>
      <c r="G1014" s="102"/>
      <c r="H1014" s="102"/>
      <c r="I1014" s="102"/>
      <c r="J1014" s="102"/>
      <c r="K1014" s="102"/>
      <c r="L1014" s="102"/>
      <c r="M1014" s="102"/>
      <c r="N1014" s="102"/>
      <c r="O1014" s="102"/>
      <c r="P1014" s="102"/>
      <c r="Q1014" s="102"/>
      <c r="R1014" s="102"/>
      <c r="S1014" s="102"/>
      <c r="T1014" s="102"/>
      <c r="U1014" s="102"/>
      <c r="V1014" s="102"/>
      <c r="W1014" s="102"/>
      <c r="X1014" s="102"/>
      <c r="Y1014" s="102"/>
      <c r="Z1014" s="102"/>
      <c r="AA1014" s="102"/>
      <c r="AB1014" s="102"/>
      <c r="AC1014" s="102"/>
    </row>
    <row r="1015" spans="1:29">
      <c r="A1015" s="102"/>
      <c r="B1015" s="102"/>
      <c r="C1015" s="102"/>
      <c r="D1015" s="102"/>
      <c r="E1015" s="102"/>
      <c r="F1015" s="102"/>
      <c r="G1015" s="102"/>
      <c r="H1015" s="102"/>
      <c r="I1015" s="102"/>
      <c r="J1015" s="102"/>
      <c r="K1015" s="102"/>
      <c r="L1015" s="102"/>
      <c r="M1015" s="102"/>
      <c r="N1015" s="102"/>
      <c r="O1015" s="102"/>
      <c r="P1015" s="102"/>
      <c r="Q1015" s="102"/>
      <c r="R1015" s="102"/>
      <c r="S1015" s="102"/>
      <c r="T1015" s="102"/>
      <c r="U1015" s="102"/>
      <c r="V1015" s="102"/>
      <c r="W1015" s="102"/>
      <c r="X1015" s="102"/>
      <c r="Y1015" s="102"/>
      <c r="Z1015" s="102"/>
      <c r="AA1015" s="102"/>
      <c r="AB1015" s="102"/>
      <c r="AC1015" s="102"/>
    </row>
    <row r="1016" spans="1:29">
      <c r="A1016" s="102"/>
      <c r="B1016" s="102"/>
      <c r="C1016" s="102"/>
      <c r="D1016" s="102"/>
      <c r="E1016" s="102"/>
      <c r="F1016" s="102"/>
      <c r="G1016" s="102"/>
      <c r="H1016" s="102"/>
      <c r="I1016" s="102"/>
      <c r="J1016" s="102"/>
      <c r="K1016" s="102"/>
      <c r="L1016" s="102"/>
      <c r="M1016" s="102"/>
      <c r="N1016" s="102"/>
      <c r="O1016" s="102"/>
      <c r="P1016" s="102"/>
      <c r="Q1016" s="102"/>
      <c r="R1016" s="102"/>
      <c r="S1016" s="102"/>
      <c r="T1016" s="102"/>
      <c r="U1016" s="102"/>
      <c r="V1016" s="102"/>
      <c r="W1016" s="102"/>
      <c r="X1016" s="102"/>
      <c r="Y1016" s="102"/>
      <c r="Z1016" s="102"/>
      <c r="AA1016" s="102"/>
      <c r="AB1016" s="102"/>
      <c r="AC1016" s="102"/>
    </row>
    <row r="1017" spans="1:29">
      <c r="A1017" s="102"/>
      <c r="B1017" s="102"/>
      <c r="C1017" s="102"/>
      <c r="D1017" s="102"/>
      <c r="E1017" s="102"/>
      <c r="F1017" s="102"/>
      <c r="G1017" s="102"/>
      <c r="H1017" s="102"/>
      <c r="I1017" s="102"/>
      <c r="J1017" s="102"/>
      <c r="K1017" s="102"/>
      <c r="L1017" s="102"/>
      <c r="M1017" s="102"/>
      <c r="N1017" s="102"/>
      <c r="O1017" s="102"/>
      <c r="P1017" s="102"/>
      <c r="Q1017" s="102"/>
      <c r="R1017" s="102"/>
      <c r="S1017" s="102"/>
      <c r="T1017" s="102"/>
      <c r="U1017" s="102"/>
      <c r="V1017" s="102"/>
      <c r="W1017" s="102"/>
      <c r="X1017" s="102"/>
      <c r="Y1017" s="102"/>
      <c r="Z1017" s="102"/>
      <c r="AA1017" s="102"/>
      <c r="AB1017" s="102"/>
      <c r="AC1017" s="102"/>
    </row>
    <row r="1018" spans="1:29">
      <c r="A1018" s="102"/>
      <c r="B1018" s="102"/>
      <c r="C1018" s="102"/>
      <c r="D1018" s="102"/>
      <c r="E1018" s="102"/>
      <c r="F1018" s="102"/>
      <c r="G1018" s="102"/>
      <c r="H1018" s="102"/>
      <c r="I1018" s="102"/>
      <c r="J1018" s="102"/>
      <c r="K1018" s="102"/>
      <c r="L1018" s="102"/>
      <c r="M1018" s="102"/>
      <c r="N1018" s="102"/>
      <c r="O1018" s="102"/>
      <c r="P1018" s="102"/>
      <c r="Q1018" s="102"/>
      <c r="R1018" s="102"/>
      <c r="S1018" s="102"/>
      <c r="T1018" s="102"/>
      <c r="U1018" s="102"/>
      <c r="V1018" s="102"/>
      <c r="W1018" s="102"/>
      <c r="X1018" s="102"/>
      <c r="Y1018" s="102"/>
      <c r="Z1018" s="102"/>
      <c r="AA1018" s="102"/>
      <c r="AB1018" s="102"/>
      <c r="AC1018" s="102"/>
    </row>
    <row r="1019" spans="1:29">
      <c r="A1019" s="102"/>
      <c r="B1019" s="102"/>
      <c r="C1019" s="102"/>
      <c r="D1019" s="102"/>
      <c r="E1019" s="102"/>
      <c r="F1019" s="102"/>
      <c r="G1019" s="102"/>
      <c r="H1019" s="102"/>
      <c r="I1019" s="102"/>
      <c r="J1019" s="102"/>
      <c r="K1019" s="102"/>
      <c r="L1019" s="102"/>
      <c r="M1019" s="102"/>
      <c r="N1019" s="102"/>
      <c r="O1019" s="102"/>
      <c r="P1019" s="102"/>
      <c r="Q1019" s="102"/>
      <c r="R1019" s="102"/>
      <c r="S1019" s="102"/>
      <c r="T1019" s="102"/>
      <c r="U1019" s="102"/>
      <c r="V1019" s="102"/>
      <c r="W1019" s="102"/>
      <c r="X1019" s="102"/>
      <c r="Y1019" s="102"/>
      <c r="Z1019" s="102"/>
      <c r="AA1019" s="102"/>
      <c r="AB1019" s="102"/>
      <c r="AC1019" s="102"/>
    </row>
    <row r="1020" spans="1:29">
      <c r="A1020" s="102"/>
      <c r="B1020" s="102"/>
      <c r="C1020" s="102"/>
      <c r="D1020" s="102"/>
      <c r="E1020" s="102"/>
      <c r="F1020" s="102"/>
      <c r="G1020" s="102"/>
      <c r="H1020" s="102"/>
      <c r="I1020" s="102"/>
      <c r="J1020" s="102"/>
      <c r="K1020" s="102"/>
      <c r="L1020" s="102"/>
      <c r="M1020" s="102"/>
      <c r="N1020" s="102"/>
      <c r="O1020" s="102"/>
      <c r="P1020" s="102"/>
      <c r="Q1020" s="102"/>
      <c r="R1020" s="102"/>
      <c r="S1020" s="102"/>
      <c r="T1020" s="102"/>
      <c r="U1020" s="102"/>
      <c r="V1020" s="102"/>
      <c r="W1020" s="102"/>
      <c r="X1020" s="102"/>
      <c r="Y1020" s="102"/>
      <c r="Z1020" s="102"/>
      <c r="AA1020" s="102"/>
      <c r="AB1020" s="102"/>
      <c r="AC1020" s="102"/>
    </row>
    <row r="1021" spans="1:29">
      <c r="A1021" s="102"/>
      <c r="B1021" s="102"/>
      <c r="C1021" s="102"/>
      <c r="D1021" s="102"/>
      <c r="E1021" s="102"/>
      <c r="F1021" s="102"/>
      <c r="G1021" s="102"/>
      <c r="H1021" s="102"/>
      <c r="I1021" s="102"/>
      <c r="J1021" s="102"/>
      <c r="K1021" s="102"/>
      <c r="L1021" s="102"/>
      <c r="M1021" s="102"/>
      <c r="N1021" s="102"/>
      <c r="O1021" s="102"/>
      <c r="P1021" s="102"/>
      <c r="Q1021" s="102"/>
      <c r="R1021" s="102"/>
      <c r="S1021" s="102"/>
      <c r="T1021" s="102"/>
      <c r="U1021" s="102"/>
      <c r="V1021" s="102"/>
      <c r="W1021" s="102"/>
      <c r="X1021" s="102"/>
      <c r="Y1021" s="102"/>
      <c r="Z1021" s="102"/>
      <c r="AA1021" s="102"/>
      <c r="AB1021" s="102"/>
      <c r="AC1021" s="102"/>
    </row>
    <row r="1022" spans="1:29">
      <c r="A1022" s="102"/>
      <c r="B1022" s="102"/>
      <c r="C1022" s="102"/>
      <c r="D1022" s="102"/>
      <c r="E1022" s="102"/>
      <c r="F1022" s="102"/>
      <c r="G1022" s="102"/>
      <c r="H1022" s="102"/>
      <c r="I1022" s="102"/>
      <c r="J1022" s="102"/>
      <c r="K1022" s="102"/>
      <c r="L1022" s="102"/>
      <c r="M1022" s="102"/>
      <c r="N1022" s="102"/>
      <c r="O1022" s="102"/>
      <c r="P1022" s="102"/>
      <c r="Q1022" s="102"/>
      <c r="R1022" s="102"/>
      <c r="S1022" s="102"/>
      <c r="T1022" s="102"/>
      <c r="U1022" s="102"/>
      <c r="V1022" s="102"/>
      <c r="W1022" s="102"/>
      <c r="X1022" s="102"/>
      <c r="Y1022" s="102"/>
      <c r="Z1022" s="102"/>
      <c r="AA1022" s="102"/>
      <c r="AB1022" s="102"/>
      <c r="AC1022" s="102"/>
    </row>
    <row r="1023" spans="1:29">
      <c r="A1023" s="102"/>
      <c r="B1023" s="102"/>
      <c r="C1023" s="102"/>
      <c r="D1023" s="102"/>
      <c r="E1023" s="102"/>
      <c r="F1023" s="102"/>
      <c r="G1023" s="102"/>
      <c r="H1023" s="102"/>
      <c r="I1023" s="102"/>
      <c r="J1023" s="102"/>
      <c r="K1023" s="102"/>
      <c r="L1023" s="102"/>
      <c r="M1023" s="102"/>
      <c r="N1023" s="102"/>
      <c r="O1023" s="102"/>
      <c r="P1023" s="102"/>
      <c r="Q1023" s="102"/>
      <c r="R1023" s="102"/>
      <c r="S1023" s="102"/>
      <c r="T1023" s="102"/>
      <c r="U1023" s="102"/>
      <c r="V1023" s="102"/>
      <c r="W1023" s="102"/>
      <c r="X1023" s="102"/>
      <c r="Y1023" s="102"/>
      <c r="Z1023" s="102"/>
      <c r="AA1023" s="102"/>
      <c r="AB1023" s="102"/>
      <c r="AC1023" s="102"/>
    </row>
    <row r="1024" spans="1:29">
      <c r="A1024" s="102"/>
      <c r="B1024" s="102"/>
      <c r="C1024" s="102"/>
      <c r="D1024" s="102"/>
      <c r="E1024" s="102"/>
      <c r="F1024" s="102"/>
      <c r="G1024" s="102"/>
      <c r="H1024" s="102"/>
      <c r="I1024" s="102"/>
      <c r="J1024" s="102"/>
      <c r="K1024" s="102"/>
      <c r="L1024" s="102"/>
      <c r="M1024" s="102"/>
      <c r="N1024" s="102"/>
      <c r="O1024" s="102"/>
      <c r="P1024" s="102"/>
      <c r="Q1024" s="102"/>
      <c r="R1024" s="102"/>
      <c r="S1024" s="102"/>
      <c r="T1024" s="102"/>
      <c r="U1024" s="102"/>
      <c r="V1024" s="102"/>
      <c r="W1024" s="102"/>
      <c r="X1024" s="102"/>
      <c r="Y1024" s="102"/>
      <c r="Z1024" s="102"/>
      <c r="AA1024" s="102"/>
      <c r="AB1024" s="102"/>
      <c r="AC1024" s="102"/>
    </row>
    <row r="1025" spans="1:29">
      <c r="A1025" s="102"/>
      <c r="B1025" s="102"/>
      <c r="C1025" s="102"/>
      <c r="D1025" s="102"/>
      <c r="E1025" s="102"/>
      <c r="F1025" s="102"/>
      <c r="G1025" s="102"/>
      <c r="H1025" s="102"/>
      <c r="I1025" s="102"/>
      <c r="J1025" s="102"/>
      <c r="K1025" s="102"/>
      <c r="L1025" s="102"/>
      <c r="M1025" s="102"/>
      <c r="N1025" s="102"/>
      <c r="O1025" s="102"/>
      <c r="P1025" s="102"/>
      <c r="Q1025" s="102"/>
      <c r="R1025" s="102"/>
      <c r="S1025" s="102"/>
      <c r="T1025" s="102"/>
      <c r="U1025" s="102"/>
      <c r="V1025" s="102"/>
      <c r="W1025" s="102"/>
      <c r="X1025" s="102"/>
      <c r="Y1025" s="102"/>
      <c r="Z1025" s="102"/>
      <c r="AA1025" s="102"/>
      <c r="AB1025" s="102"/>
      <c r="AC1025" s="102"/>
    </row>
    <row r="1026" spans="1:29">
      <c r="A1026" s="102"/>
      <c r="B1026" s="102"/>
      <c r="C1026" s="102"/>
      <c r="D1026" s="102"/>
      <c r="E1026" s="102"/>
      <c r="F1026" s="102"/>
      <c r="G1026" s="102"/>
      <c r="H1026" s="102"/>
      <c r="I1026" s="102"/>
      <c r="J1026" s="102"/>
      <c r="K1026" s="102"/>
      <c r="L1026" s="102"/>
      <c r="M1026" s="102"/>
      <c r="N1026" s="102"/>
      <c r="O1026" s="102"/>
      <c r="P1026" s="102"/>
      <c r="Q1026" s="102"/>
      <c r="R1026" s="102"/>
      <c r="S1026" s="102"/>
      <c r="T1026" s="102"/>
      <c r="U1026" s="102"/>
      <c r="V1026" s="102"/>
      <c r="W1026" s="102"/>
      <c r="X1026" s="102"/>
      <c r="Y1026" s="102"/>
      <c r="Z1026" s="102"/>
      <c r="AA1026" s="102"/>
      <c r="AB1026" s="102"/>
      <c r="AC1026" s="102"/>
    </row>
    <row r="1027" spans="1:29">
      <c r="A1027" s="102"/>
      <c r="B1027" s="102"/>
      <c r="C1027" s="102"/>
      <c r="D1027" s="102"/>
      <c r="E1027" s="102"/>
      <c r="F1027" s="102"/>
      <c r="G1027" s="102"/>
      <c r="H1027" s="102"/>
      <c r="I1027" s="102"/>
      <c r="J1027" s="102"/>
      <c r="K1027" s="102"/>
      <c r="L1027" s="102"/>
      <c r="M1027" s="102"/>
      <c r="N1027" s="102"/>
      <c r="O1027" s="102"/>
      <c r="P1027" s="102"/>
      <c r="Q1027" s="102"/>
      <c r="R1027" s="102"/>
      <c r="S1027" s="102"/>
      <c r="T1027" s="102"/>
      <c r="U1027" s="102"/>
      <c r="V1027" s="102"/>
      <c r="W1027" s="102"/>
      <c r="X1027" s="102"/>
      <c r="Y1027" s="102"/>
      <c r="Z1027" s="102"/>
      <c r="AA1027" s="102"/>
      <c r="AB1027" s="102"/>
      <c r="AC1027" s="102"/>
    </row>
    <row r="1028" spans="1:29">
      <c r="A1028" s="102"/>
      <c r="B1028" s="102"/>
      <c r="C1028" s="102"/>
      <c r="D1028" s="102"/>
      <c r="E1028" s="102"/>
      <c r="F1028" s="102"/>
      <c r="G1028" s="102"/>
      <c r="H1028" s="102"/>
      <c r="I1028" s="102"/>
      <c r="J1028" s="102"/>
      <c r="K1028" s="102"/>
      <c r="L1028" s="102"/>
      <c r="M1028" s="102"/>
      <c r="N1028" s="102"/>
      <c r="O1028" s="102"/>
      <c r="P1028" s="102"/>
      <c r="Q1028" s="102"/>
      <c r="R1028" s="102"/>
      <c r="S1028" s="102"/>
      <c r="T1028" s="102"/>
      <c r="U1028" s="102"/>
      <c r="V1028" s="102"/>
      <c r="W1028" s="102"/>
      <c r="X1028" s="102"/>
      <c r="Y1028" s="102"/>
      <c r="Z1028" s="102"/>
      <c r="AA1028" s="102"/>
      <c r="AB1028" s="102"/>
      <c r="AC1028" s="102"/>
    </row>
    <row r="1029" spans="1:29">
      <c r="A1029" s="102"/>
      <c r="B1029" s="102"/>
      <c r="C1029" s="102"/>
      <c r="D1029" s="102"/>
      <c r="E1029" s="102"/>
      <c r="F1029" s="102"/>
      <c r="G1029" s="102"/>
      <c r="H1029" s="102"/>
      <c r="I1029" s="102"/>
      <c r="J1029" s="102"/>
      <c r="K1029" s="102"/>
      <c r="L1029" s="102"/>
      <c r="M1029" s="102"/>
      <c r="N1029" s="102"/>
      <c r="O1029" s="102"/>
      <c r="P1029" s="102"/>
      <c r="Q1029" s="102"/>
      <c r="R1029" s="102"/>
      <c r="S1029" s="102"/>
      <c r="T1029" s="102"/>
      <c r="U1029" s="102"/>
      <c r="V1029" s="102"/>
      <c r="W1029" s="102"/>
      <c r="X1029" s="102"/>
      <c r="Y1029" s="102"/>
      <c r="Z1029" s="102"/>
      <c r="AA1029" s="102"/>
      <c r="AB1029" s="102"/>
      <c r="AC1029" s="102"/>
    </row>
    <row r="1030" spans="1:29">
      <c r="A1030" s="102"/>
      <c r="B1030" s="102"/>
      <c r="C1030" s="102"/>
      <c r="D1030" s="102"/>
      <c r="E1030" s="102"/>
      <c r="F1030" s="102"/>
      <c r="G1030" s="102"/>
      <c r="H1030" s="102"/>
      <c r="I1030" s="102"/>
      <c r="J1030" s="102"/>
      <c r="K1030" s="102"/>
      <c r="L1030" s="102"/>
      <c r="M1030" s="102"/>
      <c r="N1030" s="102"/>
      <c r="O1030" s="102"/>
      <c r="P1030" s="102"/>
      <c r="Q1030" s="102"/>
      <c r="R1030" s="102"/>
      <c r="S1030" s="102"/>
      <c r="T1030" s="102"/>
      <c r="U1030" s="102"/>
      <c r="V1030" s="102"/>
      <c r="W1030" s="102"/>
      <c r="X1030" s="102"/>
      <c r="Y1030" s="102"/>
      <c r="Z1030" s="102"/>
      <c r="AA1030" s="102"/>
      <c r="AB1030" s="102"/>
      <c r="AC1030" s="102"/>
    </row>
    <row r="1031" spans="1:29">
      <c r="A1031" s="102"/>
      <c r="B1031" s="102"/>
      <c r="C1031" s="102"/>
      <c r="D1031" s="102"/>
      <c r="E1031" s="102"/>
      <c r="F1031" s="102"/>
      <c r="G1031" s="102"/>
      <c r="H1031" s="102"/>
      <c r="I1031" s="102"/>
      <c r="J1031" s="102"/>
      <c r="K1031" s="102"/>
      <c r="L1031" s="102"/>
      <c r="M1031" s="102"/>
      <c r="N1031" s="102"/>
      <c r="O1031" s="102"/>
      <c r="P1031" s="102"/>
      <c r="Q1031" s="102"/>
      <c r="R1031" s="102"/>
      <c r="S1031" s="102"/>
      <c r="T1031" s="102"/>
      <c r="U1031" s="102"/>
      <c r="V1031" s="102"/>
      <c r="W1031" s="102"/>
      <c r="X1031" s="102"/>
      <c r="Y1031" s="102"/>
      <c r="Z1031" s="102"/>
      <c r="AA1031" s="102"/>
      <c r="AB1031" s="102"/>
      <c r="AC1031" s="102"/>
    </row>
    <row r="1032" spans="1:29">
      <c r="A1032" s="102"/>
      <c r="B1032" s="102"/>
      <c r="C1032" s="102"/>
      <c r="D1032" s="102"/>
      <c r="E1032" s="102"/>
      <c r="F1032" s="102"/>
      <c r="G1032" s="102"/>
      <c r="H1032" s="102"/>
      <c r="I1032" s="102"/>
      <c r="J1032" s="102"/>
      <c r="K1032" s="102"/>
      <c r="L1032" s="102"/>
      <c r="M1032" s="102"/>
      <c r="N1032" s="102"/>
      <c r="O1032" s="102"/>
      <c r="P1032" s="102"/>
      <c r="Q1032" s="102"/>
      <c r="R1032" s="102"/>
      <c r="S1032" s="102"/>
      <c r="T1032" s="102"/>
      <c r="U1032" s="102"/>
      <c r="V1032" s="102"/>
      <c r="W1032" s="102"/>
      <c r="X1032" s="102"/>
      <c r="Y1032" s="102"/>
      <c r="Z1032" s="102"/>
      <c r="AA1032" s="102"/>
      <c r="AB1032" s="102"/>
      <c r="AC1032" s="102"/>
    </row>
    <row r="1033" spans="1:29">
      <c r="A1033" s="102"/>
      <c r="B1033" s="102"/>
      <c r="C1033" s="102"/>
      <c r="D1033" s="102"/>
      <c r="E1033" s="102"/>
      <c r="F1033" s="102"/>
      <c r="G1033" s="102"/>
      <c r="H1033" s="102"/>
      <c r="I1033" s="102"/>
      <c r="J1033" s="102"/>
      <c r="K1033" s="102"/>
      <c r="L1033" s="102"/>
      <c r="M1033" s="102"/>
      <c r="N1033" s="102"/>
      <c r="O1033" s="102"/>
      <c r="P1033" s="102"/>
      <c r="Q1033" s="102"/>
      <c r="R1033" s="102"/>
      <c r="S1033" s="102"/>
      <c r="T1033" s="102"/>
      <c r="U1033" s="102"/>
      <c r="V1033" s="102"/>
      <c r="W1033" s="102"/>
      <c r="X1033" s="102"/>
      <c r="Y1033" s="102"/>
      <c r="Z1033" s="102"/>
      <c r="AA1033" s="102"/>
      <c r="AB1033" s="102"/>
      <c r="AC1033" s="102"/>
    </row>
    <row r="1034" spans="1:29">
      <c r="A1034" s="102"/>
      <c r="B1034" s="102"/>
      <c r="C1034" s="102"/>
      <c r="D1034" s="102"/>
      <c r="E1034" s="102"/>
      <c r="F1034" s="102"/>
      <c r="G1034" s="102"/>
      <c r="H1034" s="102"/>
      <c r="I1034" s="102"/>
      <c r="J1034" s="102"/>
      <c r="K1034" s="102"/>
      <c r="L1034" s="102"/>
      <c r="M1034" s="102"/>
      <c r="N1034" s="102"/>
      <c r="O1034" s="102"/>
      <c r="P1034" s="102"/>
      <c r="Q1034" s="102"/>
      <c r="R1034" s="102"/>
      <c r="S1034" s="102"/>
      <c r="T1034" s="102"/>
      <c r="U1034" s="102"/>
      <c r="V1034" s="102"/>
      <c r="W1034" s="102"/>
      <c r="X1034" s="102"/>
      <c r="Y1034" s="102"/>
      <c r="Z1034" s="102"/>
      <c r="AA1034" s="102"/>
      <c r="AB1034" s="102"/>
      <c r="AC1034" s="102"/>
    </row>
    <row r="1035" spans="1:29">
      <c r="A1035" s="102"/>
      <c r="B1035" s="102"/>
      <c r="C1035" s="102"/>
      <c r="D1035" s="102"/>
      <c r="E1035" s="102"/>
      <c r="F1035" s="102"/>
      <c r="G1035" s="102"/>
      <c r="H1035" s="102"/>
      <c r="I1035" s="102"/>
      <c r="J1035" s="102"/>
      <c r="K1035" s="102"/>
      <c r="L1035" s="102"/>
      <c r="M1035" s="102"/>
      <c r="N1035" s="102"/>
      <c r="O1035" s="102"/>
      <c r="P1035" s="102"/>
      <c r="Q1035" s="102"/>
      <c r="R1035" s="102"/>
      <c r="S1035" s="102"/>
      <c r="T1035" s="102"/>
      <c r="U1035" s="102"/>
      <c r="V1035" s="102"/>
      <c r="W1035" s="102"/>
      <c r="X1035" s="102"/>
      <c r="Y1035" s="102"/>
      <c r="Z1035" s="102"/>
      <c r="AA1035" s="102"/>
      <c r="AB1035" s="102"/>
      <c r="AC1035" s="102"/>
    </row>
    <row r="1036" spans="1:29">
      <c r="A1036" s="102"/>
      <c r="B1036" s="102"/>
      <c r="C1036" s="102"/>
      <c r="D1036" s="102"/>
      <c r="E1036" s="102"/>
      <c r="F1036" s="102"/>
      <c r="G1036" s="102"/>
      <c r="H1036" s="102"/>
      <c r="I1036" s="102"/>
      <c r="J1036" s="102"/>
      <c r="K1036" s="102"/>
      <c r="L1036" s="102"/>
      <c r="M1036" s="102"/>
      <c r="N1036" s="102"/>
      <c r="O1036" s="102"/>
      <c r="P1036" s="102"/>
      <c r="Q1036" s="102"/>
      <c r="R1036" s="102"/>
      <c r="S1036" s="102"/>
      <c r="T1036" s="102"/>
      <c r="U1036" s="102"/>
      <c r="V1036" s="102"/>
      <c r="W1036" s="102"/>
      <c r="X1036" s="102"/>
      <c r="Y1036" s="102"/>
      <c r="Z1036" s="102"/>
      <c r="AA1036" s="102"/>
      <c r="AB1036" s="102"/>
      <c r="AC1036" s="102"/>
    </row>
    <row r="1037" spans="1:29">
      <c r="A1037" s="102"/>
      <c r="B1037" s="102"/>
      <c r="C1037" s="102"/>
      <c r="D1037" s="102"/>
      <c r="E1037" s="102"/>
      <c r="F1037" s="102"/>
      <c r="G1037" s="102"/>
      <c r="H1037" s="102"/>
      <c r="I1037" s="102"/>
      <c r="J1037" s="102"/>
      <c r="K1037" s="102"/>
      <c r="L1037" s="102"/>
      <c r="M1037" s="102"/>
      <c r="N1037" s="102"/>
      <c r="O1037" s="102"/>
      <c r="P1037" s="102"/>
      <c r="Q1037" s="102"/>
      <c r="R1037" s="102"/>
      <c r="S1037" s="102"/>
      <c r="T1037" s="102"/>
      <c r="U1037" s="102"/>
      <c r="V1037" s="102"/>
      <c r="W1037" s="102"/>
      <c r="X1037" s="102"/>
      <c r="Y1037" s="102"/>
      <c r="Z1037" s="102"/>
      <c r="AA1037" s="102"/>
      <c r="AB1037" s="102"/>
      <c r="AC1037" s="102"/>
    </row>
    <row r="1038" spans="1:29">
      <c r="A1038" s="102"/>
      <c r="B1038" s="102"/>
      <c r="C1038" s="102"/>
      <c r="D1038" s="102"/>
      <c r="E1038" s="102"/>
      <c r="F1038" s="102"/>
      <c r="G1038" s="102"/>
      <c r="H1038" s="102"/>
      <c r="I1038" s="102"/>
      <c r="J1038" s="102"/>
      <c r="K1038" s="102"/>
      <c r="L1038" s="102"/>
      <c r="M1038" s="102"/>
      <c r="N1038" s="102"/>
      <c r="O1038" s="102"/>
      <c r="P1038" s="102"/>
      <c r="Q1038" s="102"/>
      <c r="R1038" s="102"/>
      <c r="S1038" s="102"/>
      <c r="T1038" s="102"/>
      <c r="U1038" s="102"/>
      <c r="V1038" s="102"/>
      <c r="W1038" s="102"/>
      <c r="X1038" s="102"/>
      <c r="Y1038" s="102"/>
      <c r="Z1038" s="102"/>
      <c r="AA1038" s="102"/>
      <c r="AB1038" s="102"/>
      <c r="AC1038" s="102"/>
    </row>
    <row r="1039" spans="1:29">
      <c r="A1039" s="102"/>
      <c r="B1039" s="102"/>
      <c r="C1039" s="102"/>
      <c r="D1039" s="102"/>
      <c r="E1039" s="102"/>
      <c r="F1039" s="102"/>
      <c r="G1039" s="102"/>
      <c r="H1039" s="102"/>
      <c r="I1039" s="102"/>
      <c r="J1039" s="102"/>
      <c r="K1039" s="102"/>
      <c r="L1039" s="102"/>
      <c r="M1039" s="102"/>
      <c r="N1039" s="102"/>
      <c r="O1039" s="102"/>
      <c r="P1039" s="102"/>
      <c r="Q1039" s="102"/>
      <c r="R1039" s="102"/>
      <c r="S1039" s="102"/>
      <c r="T1039" s="102"/>
      <c r="U1039" s="102"/>
      <c r="V1039" s="102"/>
      <c r="W1039" s="102"/>
      <c r="X1039" s="102"/>
      <c r="Y1039" s="102"/>
      <c r="Z1039" s="102"/>
      <c r="AA1039" s="102"/>
      <c r="AB1039" s="102"/>
      <c r="AC1039" s="102"/>
    </row>
    <row r="1040" spans="1:29">
      <c r="A1040" s="102"/>
      <c r="B1040" s="102"/>
      <c r="C1040" s="102"/>
      <c r="D1040" s="102"/>
      <c r="E1040" s="102"/>
      <c r="F1040" s="102"/>
      <c r="G1040" s="102"/>
      <c r="H1040" s="102"/>
      <c r="I1040" s="102"/>
      <c r="J1040" s="102"/>
      <c r="K1040" s="102"/>
      <c r="L1040" s="102"/>
      <c r="M1040" s="102"/>
      <c r="N1040" s="102"/>
      <c r="O1040" s="102"/>
      <c r="P1040" s="102"/>
      <c r="Q1040" s="102"/>
      <c r="R1040" s="102"/>
      <c r="S1040" s="102"/>
      <c r="T1040" s="102"/>
      <c r="U1040" s="102"/>
      <c r="V1040" s="102"/>
      <c r="W1040" s="102"/>
      <c r="X1040" s="102"/>
      <c r="Y1040" s="102"/>
      <c r="Z1040" s="102"/>
      <c r="AA1040" s="102"/>
      <c r="AB1040" s="102"/>
      <c r="AC1040" s="102"/>
    </row>
    <row r="1041" spans="1:29">
      <c r="A1041" s="102"/>
      <c r="B1041" s="102"/>
      <c r="C1041" s="102"/>
      <c r="D1041" s="102"/>
      <c r="E1041" s="102"/>
      <c r="F1041" s="102"/>
      <c r="G1041" s="102"/>
      <c r="H1041" s="102"/>
      <c r="I1041" s="102"/>
      <c r="J1041" s="102"/>
      <c r="K1041" s="102"/>
      <c r="L1041" s="102"/>
      <c r="M1041" s="102"/>
      <c r="N1041" s="102"/>
      <c r="O1041" s="102"/>
      <c r="P1041" s="102"/>
      <c r="Q1041" s="102"/>
      <c r="R1041" s="102"/>
      <c r="S1041" s="102"/>
      <c r="T1041" s="102"/>
      <c r="U1041" s="102"/>
      <c r="V1041" s="102"/>
      <c r="W1041" s="102"/>
      <c r="X1041" s="102"/>
      <c r="Y1041" s="102"/>
      <c r="Z1041" s="102"/>
      <c r="AA1041" s="102"/>
      <c r="AB1041" s="102"/>
      <c r="AC1041" s="102"/>
    </row>
    <row r="1042" spans="1:29">
      <c r="A1042" s="102"/>
      <c r="B1042" s="102"/>
      <c r="C1042" s="102"/>
      <c r="D1042" s="102"/>
      <c r="E1042" s="102"/>
      <c r="F1042" s="102"/>
      <c r="G1042" s="102"/>
      <c r="H1042" s="102"/>
      <c r="I1042" s="102"/>
      <c r="J1042" s="102"/>
      <c r="K1042" s="102"/>
      <c r="L1042" s="102"/>
      <c r="M1042" s="102"/>
      <c r="N1042" s="102"/>
      <c r="O1042" s="102"/>
      <c r="P1042" s="102"/>
      <c r="Q1042" s="102"/>
      <c r="R1042" s="102"/>
      <c r="S1042" s="102"/>
      <c r="T1042" s="102"/>
      <c r="U1042" s="102"/>
      <c r="V1042" s="102"/>
      <c r="W1042" s="102"/>
      <c r="X1042" s="102"/>
      <c r="Y1042" s="102"/>
      <c r="Z1042" s="102"/>
      <c r="AA1042" s="102"/>
      <c r="AB1042" s="102"/>
      <c r="AC1042" s="102"/>
    </row>
    <row r="1043" spans="1:29">
      <c r="A1043" s="102"/>
      <c r="B1043" s="102"/>
      <c r="C1043" s="102"/>
      <c r="D1043" s="102"/>
      <c r="E1043" s="102"/>
      <c r="F1043" s="102"/>
      <c r="G1043" s="102"/>
      <c r="H1043" s="102"/>
      <c r="I1043" s="102"/>
      <c r="J1043" s="102"/>
      <c r="K1043" s="102"/>
      <c r="L1043" s="102"/>
      <c r="M1043" s="102"/>
      <c r="N1043" s="102"/>
      <c r="O1043" s="102"/>
      <c r="P1043" s="102"/>
      <c r="Q1043" s="102"/>
      <c r="R1043" s="102"/>
      <c r="S1043" s="102"/>
      <c r="T1043" s="102"/>
      <c r="U1043" s="102"/>
      <c r="V1043" s="102"/>
      <c r="W1043" s="102"/>
      <c r="X1043" s="102"/>
      <c r="Y1043" s="102"/>
      <c r="Z1043" s="102"/>
      <c r="AA1043" s="102"/>
      <c r="AB1043" s="102"/>
      <c r="AC1043" s="102"/>
    </row>
    <row r="1044" spans="1:29">
      <c r="A1044" s="102"/>
      <c r="B1044" s="102"/>
      <c r="C1044" s="102"/>
      <c r="D1044" s="102"/>
      <c r="E1044" s="102"/>
      <c r="F1044" s="102"/>
      <c r="G1044" s="102"/>
      <c r="H1044" s="102"/>
      <c r="I1044" s="102"/>
      <c r="J1044" s="102"/>
      <c r="K1044" s="102"/>
      <c r="L1044" s="102"/>
      <c r="M1044" s="102"/>
      <c r="N1044" s="102"/>
      <c r="O1044" s="102"/>
      <c r="P1044" s="102"/>
      <c r="Q1044" s="102"/>
      <c r="R1044" s="102"/>
      <c r="S1044" s="102"/>
      <c r="T1044" s="102"/>
      <c r="U1044" s="102"/>
      <c r="V1044" s="102"/>
      <c r="W1044" s="102"/>
      <c r="X1044" s="102"/>
      <c r="Y1044" s="102"/>
      <c r="Z1044" s="102"/>
      <c r="AA1044" s="102"/>
      <c r="AB1044" s="102"/>
      <c r="AC1044" s="102"/>
    </row>
    <row r="1045" spans="1:29">
      <c r="A1045" s="102"/>
      <c r="B1045" s="102"/>
      <c r="C1045" s="102"/>
      <c r="D1045" s="102"/>
      <c r="E1045" s="102"/>
      <c r="F1045" s="102"/>
      <c r="G1045" s="102"/>
      <c r="H1045" s="102"/>
      <c r="I1045" s="102"/>
      <c r="J1045" s="102"/>
      <c r="K1045" s="102"/>
      <c r="L1045" s="102"/>
      <c r="M1045" s="102"/>
      <c r="N1045" s="102"/>
      <c r="O1045" s="102"/>
      <c r="P1045" s="102"/>
      <c r="Q1045" s="102"/>
      <c r="R1045" s="102"/>
      <c r="S1045" s="102"/>
      <c r="T1045" s="102"/>
      <c r="U1045" s="102"/>
      <c r="V1045" s="102"/>
      <c r="W1045" s="102"/>
      <c r="X1045" s="102"/>
      <c r="Y1045" s="102"/>
      <c r="Z1045" s="102"/>
      <c r="AA1045" s="102"/>
      <c r="AB1045" s="102"/>
      <c r="AC1045" s="102"/>
    </row>
    <row r="1046" spans="1:29">
      <c r="A1046" s="102"/>
      <c r="B1046" s="102"/>
      <c r="C1046" s="102"/>
      <c r="D1046" s="102"/>
      <c r="E1046" s="102"/>
      <c r="F1046" s="102"/>
      <c r="G1046" s="102"/>
      <c r="H1046" s="102"/>
      <c r="I1046" s="102"/>
      <c r="J1046" s="102"/>
      <c r="K1046" s="102"/>
      <c r="L1046" s="102"/>
      <c r="M1046" s="102"/>
      <c r="N1046" s="102"/>
      <c r="O1046" s="102"/>
      <c r="P1046" s="102"/>
      <c r="Q1046" s="102"/>
      <c r="R1046" s="102"/>
      <c r="S1046" s="102"/>
      <c r="T1046" s="102"/>
      <c r="U1046" s="102"/>
      <c r="V1046" s="102"/>
      <c r="W1046" s="102"/>
      <c r="X1046" s="102"/>
      <c r="Y1046" s="102"/>
      <c r="Z1046" s="102"/>
      <c r="AA1046" s="102"/>
      <c r="AB1046" s="102"/>
      <c r="AC1046" s="102"/>
    </row>
    <row r="1047" spans="1:29">
      <c r="A1047" s="102"/>
      <c r="B1047" s="102"/>
      <c r="C1047" s="102"/>
      <c r="D1047" s="102"/>
      <c r="E1047" s="102"/>
      <c r="F1047" s="102"/>
      <c r="G1047" s="102"/>
      <c r="H1047" s="102"/>
      <c r="I1047" s="102"/>
      <c r="J1047" s="102"/>
      <c r="K1047" s="102"/>
      <c r="L1047" s="102"/>
      <c r="M1047" s="102"/>
      <c r="N1047" s="102"/>
      <c r="O1047" s="102"/>
      <c r="P1047" s="102"/>
      <c r="Q1047" s="102"/>
      <c r="R1047" s="102"/>
      <c r="S1047" s="102"/>
      <c r="T1047" s="102"/>
      <c r="U1047" s="102"/>
      <c r="V1047" s="102"/>
      <c r="W1047" s="102"/>
      <c r="X1047" s="102"/>
      <c r="Y1047" s="102"/>
      <c r="Z1047" s="102"/>
      <c r="AA1047" s="102"/>
      <c r="AB1047" s="102"/>
      <c r="AC1047" s="102"/>
    </row>
    <row r="1048" spans="1:29">
      <c r="A1048" s="102"/>
      <c r="B1048" s="102"/>
      <c r="C1048" s="102"/>
      <c r="D1048" s="102"/>
      <c r="E1048" s="102"/>
      <c r="F1048" s="102"/>
      <c r="G1048" s="102"/>
      <c r="H1048" s="102"/>
      <c r="I1048" s="102"/>
      <c r="J1048" s="102"/>
      <c r="K1048" s="102"/>
      <c r="L1048" s="102"/>
      <c r="M1048" s="102"/>
      <c r="N1048" s="102"/>
      <c r="O1048" s="102"/>
      <c r="P1048" s="102"/>
      <c r="Q1048" s="102"/>
      <c r="R1048" s="102"/>
      <c r="S1048" s="102"/>
      <c r="T1048" s="102"/>
      <c r="U1048" s="102"/>
      <c r="V1048" s="102"/>
      <c r="W1048" s="102"/>
      <c r="X1048" s="102"/>
      <c r="Y1048" s="102"/>
      <c r="Z1048" s="102"/>
      <c r="AA1048" s="102"/>
      <c r="AB1048" s="102"/>
      <c r="AC1048" s="102"/>
    </row>
    <row r="1049" spans="1:29">
      <c r="A1049" s="102"/>
      <c r="B1049" s="102"/>
      <c r="C1049" s="102"/>
      <c r="D1049" s="102"/>
      <c r="E1049" s="102"/>
      <c r="F1049" s="102"/>
      <c r="G1049" s="102"/>
      <c r="H1049" s="102"/>
      <c r="I1049" s="102"/>
      <c r="J1049" s="102"/>
      <c r="K1049" s="102"/>
      <c r="L1049" s="102"/>
      <c r="M1049" s="102"/>
      <c r="N1049" s="102"/>
      <c r="O1049" s="102"/>
      <c r="P1049" s="102"/>
      <c r="Q1049" s="102"/>
      <c r="R1049" s="102"/>
      <c r="S1049" s="102"/>
      <c r="T1049" s="102"/>
      <c r="U1049" s="102"/>
      <c r="V1049" s="102"/>
      <c r="W1049" s="102"/>
      <c r="X1049" s="102"/>
      <c r="Y1049" s="102"/>
      <c r="Z1049" s="102"/>
      <c r="AA1049" s="102"/>
      <c r="AB1049" s="102"/>
      <c r="AC1049" s="102"/>
    </row>
    <row r="1050" spans="1:29">
      <c r="A1050" s="102"/>
      <c r="B1050" s="102"/>
      <c r="C1050" s="102"/>
      <c r="D1050" s="102"/>
      <c r="E1050" s="102"/>
      <c r="F1050" s="102"/>
      <c r="G1050" s="102"/>
      <c r="H1050" s="102"/>
      <c r="I1050" s="102"/>
      <c r="J1050" s="102"/>
      <c r="K1050" s="102"/>
      <c r="L1050" s="102"/>
      <c r="M1050" s="102"/>
      <c r="N1050" s="102"/>
      <c r="O1050" s="102"/>
      <c r="P1050" s="102"/>
      <c r="Q1050" s="102"/>
      <c r="R1050" s="102"/>
      <c r="S1050" s="102"/>
      <c r="T1050" s="102"/>
      <c r="U1050" s="102"/>
      <c r="V1050" s="102"/>
      <c r="W1050" s="102"/>
      <c r="X1050" s="102"/>
      <c r="Y1050" s="102"/>
      <c r="Z1050" s="102"/>
      <c r="AA1050" s="102"/>
      <c r="AB1050" s="102"/>
      <c r="AC1050" s="102"/>
    </row>
    <row r="1051" spans="1:29">
      <c r="A1051" s="102"/>
      <c r="B1051" s="102"/>
      <c r="C1051" s="102"/>
      <c r="D1051" s="102"/>
      <c r="E1051" s="102"/>
      <c r="F1051" s="102"/>
      <c r="G1051" s="102"/>
      <c r="H1051" s="102"/>
      <c r="I1051" s="102"/>
      <c r="J1051" s="102"/>
      <c r="K1051" s="102"/>
      <c r="L1051" s="102"/>
      <c r="M1051" s="102"/>
      <c r="N1051" s="102"/>
      <c r="O1051" s="102"/>
      <c r="P1051" s="102"/>
      <c r="Q1051" s="102"/>
      <c r="R1051" s="102"/>
      <c r="S1051" s="102"/>
      <c r="T1051" s="102"/>
      <c r="U1051" s="102"/>
      <c r="V1051" s="102"/>
      <c r="W1051" s="102"/>
      <c r="X1051" s="102"/>
      <c r="Y1051" s="102"/>
      <c r="Z1051" s="102"/>
      <c r="AA1051" s="102"/>
      <c r="AB1051" s="102"/>
      <c r="AC1051" s="102"/>
    </row>
    <row r="1052" spans="1:29">
      <c r="A1052" s="102"/>
      <c r="B1052" s="102"/>
      <c r="C1052" s="102"/>
      <c r="D1052" s="102"/>
      <c r="E1052" s="102"/>
      <c r="F1052" s="102"/>
      <c r="G1052" s="102"/>
      <c r="H1052" s="102"/>
      <c r="I1052" s="102"/>
      <c r="J1052" s="102"/>
      <c r="K1052" s="102"/>
      <c r="L1052" s="102"/>
      <c r="M1052" s="102"/>
      <c r="N1052" s="102"/>
      <c r="O1052" s="102"/>
      <c r="P1052" s="102"/>
      <c r="Q1052" s="102"/>
      <c r="R1052" s="102"/>
      <c r="S1052" s="102"/>
      <c r="T1052" s="102"/>
      <c r="U1052" s="102"/>
      <c r="V1052" s="102"/>
      <c r="W1052" s="102"/>
      <c r="X1052" s="102"/>
      <c r="Y1052" s="102"/>
      <c r="Z1052" s="102"/>
      <c r="AA1052" s="102"/>
      <c r="AB1052" s="102"/>
      <c r="AC1052" s="102"/>
    </row>
    <row r="1053" spans="1:29">
      <c r="A1053" s="102"/>
      <c r="B1053" s="102"/>
      <c r="C1053" s="102"/>
      <c r="D1053" s="102"/>
      <c r="E1053" s="102"/>
      <c r="F1053" s="102"/>
      <c r="G1053" s="102"/>
      <c r="H1053" s="102"/>
      <c r="I1053" s="102"/>
      <c r="J1053" s="102"/>
      <c r="K1053" s="102"/>
      <c r="L1053" s="102"/>
      <c r="M1053" s="102"/>
      <c r="N1053" s="102"/>
      <c r="O1053" s="102"/>
      <c r="P1053" s="102"/>
      <c r="Q1053" s="102"/>
      <c r="R1053" s="102"/>
      <c r="S1053" s="102"/>
      <c r="T1053" s="102"/>
      <c r="U1053" s="102"/>
      <c r="V1053" s="102"/>
      <c r="W1053" s="102"/>
      <c r="X1053" s="102"/>
      <c r="Y1053" s="102"/>
      <c r="Z1053" s="102"/>
      <c r="AA1053" s="102"/>
      <c r="AB1053" s="102"/>
      <c r="AC1053" s="102"/>
    </row>
    <row r="1054" spans="1:29">
      <c r="A1054" s="102"/>
      <c r="B1054" s="102"/>
      <c r="C1054" s="102"/>
      <c r="D1054" s="102"/>
      <c r="E1054" s="102"/>
      <c r="F1054" s="102"/>
      <c r="G1054" s="102"/>
      <c r="H1054" s="102"/>
      <c r="I1054" s="102"/>
      <c r="J1054" s="102"/>
      <c r="K1054" s="102"/>
      <c r="L1054" s="102"/>
      <c r="M1054" s="102"/>
      <c r="N1054" s="102"/>
      <c r="O1054" s="102"/>
      <c r="P1054" s="102"/>
      <c r="Q1054" s="102"/>
      <c r="R1054" s="102"/>
      <c r="S1054" s="102"/>
      <c r="T1054" s="102"/>
      <c r="U1054" s="102"/>
      <c r="V1054" s="102"/>
      <c r="W1054" s="102"/>
      <c r="X1054" s="102"/>
      <c r="Y1054" s="102"/>
      <c r="Z1054" s="102"/>
      <c r="AA1054" s="102"/>
      <c r="AB1054" s="102"/>
      <c r="AC1054" s="102"/>
    </row>
    <row r="1055" spans="1:29">
      <c r="A1055" s="102"/>
      <c r="B1055" s="102"/>
      <c r="C1055" s="102"/>
      <c r="D1055" s="102"/>
      <c r="E1055" s="102"/>
      <c r="F1055" s="102"/>
      <c r="G1055" s="102"/>
      <c r="H1055" s="102"/>
      <c r="I1055" s="102"/>
      <c r="J1055" s="102"/>
      <c r="K1055" s="102"/>
      <c r="L1055" s="102"/>
      <c r="M1055" s="102"/>
      <c r="N1055" s="102"/>
      <c r="O1055" s="102"/>
      <c r="P1055" s="102"/>
      <c r="Q1055" s="102"/>
      <c r="R1055" s="102"/>
      <c r="S1055" s="102"/>
      <c r="T1055" s="102"/>
      <c r="U1055" s="102"/>
      <c r="V1055" s="102"/>
      <c r="W1055" s="102"/>
      <c r="X1055" s="102"/>
      <c r="Y1055" s="102"/>
      <c r="Z1055" s="102"/>
      <c r="AA1055" s="102"/>
      <c r="AB1055" s="102"/>
      <c r="AC1055" s="102"/>
    </row>
    <row r="1056" spans="1:29">
      <c r="A1056" s="102"/>
      <c r="B1056" s="102"/>
      <c r="C1056" s="102"/>
      <c r="D1056" s="102"/>
      <c r="E1056" s="102"/>
      <c r="F1056" s="102"/>
      <c r="G1056" s="102"/>
      <c r="H1056" s="102"/>
      <c r="I1056" s="102"/>
      <c r="J1056" s="102"/>
      <c r="K1056" s="102"/>
      <c r="L1056" s="102"/>
      <c r="M1056" s="102"/>
      <c r="N1056" s="102"/>
      <c r="O1056" s="102"/>
      <c r="P1056" s="102"/>
      <c r="Q1056" s="102"/>
      <c r="R1056" s="102"/>
      <c r="S1056" s="102"/>
      <c r="T1056" s="102"/>
      <c r="U1056" s="102"/>
      <c r="V1056" s="102"/>
      <c r="W1056" s="102"/>
      <c r="X1056" s="102"/>
      <c r="Y1056" s="102"/>
      <c r="Z1056" s="102"/>
      <c r="AA1056" s="102"/>
      <c r="AB1056" s="102"/>
      <c r="AC1056" s="102"/>
    </row>
    <row r="1057" spans="1:29">
      <c r="A1057" s="102"/>
      <c r="B1057" s="102"/>
      <c r="C1057" s="102"/>
      <c r="D1057" s="102"/>
      <c r="E1057" s="102"/>
      <c r="F1057" s="102"/>
      <c r="G1057" s="102"/>
      <c r="H1057" s="102"/>
      <c r="I1057" s="102"/>
      <c r="J1057" s="102"/>
      <c r="K1057" s="102"/>
      <c r="L1057" s="102"/>
      <c r="M1057" s="102"/>
      <c r="N1057" s="102"/>
      <c r="O1057" s="102"/>
      <c r="P1057" s="102"/>
      <c r="Q1057" s="102"/>
      <c r="R1057" s="102"/>
      <c r="S1057" s="102"/>
      <c r="T1057" s="102"/>
      <c r="U1057" s="102"/>
      <c r="V1057" s="102"/>
      <c r="W1057" s="102"/>
      <c r="X1057" s="102"/>
      <c r="Y1057" s="102"/>
      <c r="Z1057" s="102"/>
      <c r="AA1057" s="102"/>
      <c r="AB1057" s="102"/>
      <c r="AC1057" s="102"/>
    </row>
    <row r="1058" spans="1:29">
      <c r="A1058" s="102"/>
      <c r="B1058" s="102"/>
      <c r="C1058" s="102"/>
      <c r="D1058" s="102"/>
      <c r="E1058" s="102"/>
      <c r="F1058" s="102"/>
      <c r="G1058" s="102"/>
      <c r="H1058" s="102"/>
      <c r="I1058" s="102"/>
      <c r="J1058" s="102"/>
      <c r="K1058" s="102"/>
      <c r="L1058" s="102"/>
      <c r="M1058" s="102"/>
      <c r="N1058" s="102"/>
      <c r="O1058" s="102"/>
      <c r="P1058" s="102"/>
      <c r="Q1058" s="102"/>
      <c r="R1058" s="102"/>
      <c r="S1058" s="102"/>
      <c r="T1058" s="102"/>
      <c r="U1058" s="102"/>
      <c r="V1058" s="102"/>
      <c r="W1058" s="102"/>
      <c r="X1058" s="102"/>
      <c r="Y1058" s="102"/>
      <c r="Z1058" s="102"/>
      <c r="AA1058" s="102"/>
      <c r="AB1058" s="102"/>
      <c r="AC1058" s="102"/>
    </row>
    <row r="1059" spans="1:29">
      <c r="A1059" s="102"/>
      <c r="B1059" s="102"/>
      <c r="C1059" s="102"/>
      <c r="D1059" s="102"/>
      <c r="E1059" s="102"/>
      <c r="F1059" s="102"/>
      <c r="G1059" s="102"/>
      <c r="H1059" s="102"/>
      <c r="I1059" s="102"/>
      <c r="J1059" s="102"/>
      <c r="K1059" s="102"/>
      <c r="L1059" s="102"/>
      <c r="M1059" s="102"/>
      <c r="N1059" s="102"/>
      <c r="O1059" s="102"/>
      <c r="P1059" s="102"/>
      <c r="Q1059" s="102"/>
      <c r="R1059" s="102"/>
      <c r="S1059" s="102"/>
      <c r="T1059" s="102"/>
      <c r="U1059" s="102"/>
      <c r="V1059" s="102"/>
      <c r="W1059" s="102"/>
      <c r="X1059" s="102"/>
      <c r="Y1059" s="102"/>
      <c r="Z1059" s="102"/>
      <c r="AA1059" s="102"/>
      <c r="AB1059" s="102"/>
      <c r="AC1059" s="102"/>
    </row>
    <row r="1060" spans="1:29">
      <c r="A1060" s="102"/>
      <c r="B1060" s="102"/>
      <c r="C1060" s="102"/>
      <c r="D1060" s="102"/>
      <c r="E1060" s="102"/>
      <c r="F1060" s="102"/>
      <c r="G1060" s="102"/>
      <c r="H1060" s="102"/>
      <c r="I1060" s="102"/>
      <c r="J1060" s="102"/>
      <c r="K1060" s="102"/>
      <c r="L1060" s="102"/>
      <c r="M1060" s="102"/>
      <c r="N1060" s="102"/>
      <c r="O1060" s="102"/>
      <c r="P1060" s="102"/>
      <c r="Q1060" s="102"/>
      <c r="R1060" s="102"/>
      <c r="S1060" s="102"/>
      <c r="T1060" s="102"/>
      <c r="U1060" s="102"/>
      <c r="V1060" s="102"/>
      <c r="W1060" s="102"/>
      <c r="X1060" s="102"/>
      <c r="Y1060" s="102"/>
      <c r="Z1060" s="102"/>
      <c r="AA1060" s="102"/>
      <c r="AB1060" s="102"/>
      <c r="AC1060" s="102"/>
    </row>
    <row r="1061" spans="1:29">
      <c r="A1061" s="102"/>
      <c r="B1061" s="102"/>
      <c r="C1061" s="102"/>
      <c r="D1061" s="102"/>
      <c r="E1061" s="102"/>
      <c r="F1061" s="102"/>
      <c r="G1061" s="102"/>
      <c r="H1061" s="102"/>
      <c r="I1061" s="102"/>
      <c r="J1061" s="102"/>
      <c r="K1061" s="102"/>
      <c r="L1061" s="102"/>
      <c r="M1061" s="102"/>
      <c r="N1061" s="102"/>
      <c r="O1061" s="102"/>
      <c r="P1061" s="102"/>
      <c r="Q1061" s="102"/>
      <c r="R1061" s="102"/>
      <c r="S1061" s="102"/>
      <c r="T1061" s="102"/>
      <c r="U1061" s="102"/>
      <c r="V1061" s="102"/>
      <c r="W1061" s="102"/>
      <c r="X1061" s="102"/>
      <c r="Y1061" s="102"/>
      <c r="Z1061" s="102"/>
      <c r="AA1061" s="102"/>
      <c r="AB1061" s="102"/>
      <c r="AC1061" s="102"/>
    </row>
  </sheetData>
  <mergeCells count="6">
    <mergeCell ref="A76:C76"/>
    <mergeCell ref="A3:C3"/>
    <mergeCell ref="A13:C13"/>
    <mergeCell ref="A25:C25"/>
    <mergeCell ref="A55:C55"/>
    <mergeCell ref="A65:C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9"/>
  <sheetViews>
    <sheetView workbookViewId="0"/>
  </sheetViews>
  <sheetFormatPr baseColWidth="10" defaultColWidth="14.42578125" defaultRowHeight="15" customHeight="1"/>
  <cols>
    <col min="2" max="2" width="23.7109375" customWidth="1"/>
  </cols>
  <sheetData>
    <row r="1" spans="1:29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2"/>
      <c r="Z1" s="102"/>
      <c r="AA1" s="102"/>
      <c r="AB1" s="102"/>
      <c r="AC1" s="102"/>
    </row>
    <row r="2" spans="1:29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2"/>
      <c r="Z2" s="102"/>
      <c r="AA2" s="102"/>
      <c r="AB2" s="102"/>
      <c r="AC2" s="102"/>
    </row>
    <row r="3" spans="1:29">
      <c r="A3" s="272" t="s">
        <v>52</v>
      </c>
      <c r="B3" s="273"/>
      <c r="C3" s="274"/>
      <c r="D3" s="142" t="s">
        <v>53</v>
      </c>
      <c r="E3" s="142" t="s">
        <v>54</v>
      </c>
      <c r="F3" s="142" t="s">
        <v>55</v>
      </c>
      <c r="G3" s="142" t="s">
        <v>56</v>
      </c>
      <c r="H3" s="142" t="s">
        <v>57</v>
      </c>
      <c r="I3" s="142" t="s">
        <v>58</v>
      </c>
      <c r="J3" s="142" t="s">
        <v>59</v>
      </c>
      <c r="K3" s="142" t="s">
        <v>60</v>
      </c>
      <c r="L3" s="142" t="s">
        <v>61</v>
      </c>
      <c r="M3" s="142" t="s">
        <v>62</v>
      </c>
      <c r="N3" s="142" t="s">
        <v>63</v>
      </c>
      <c r="O3" s="142" t="s">
        <v>64</v>
      </c>
      <c r="P3" s="101"/>
      <c r="Q3" s="101"/>
      <c r="R3" s="101"/>
      <c r="S3" s="101"/>
      <c r="T3" s="101"/>
      <c r="U3" s="101"/>
      <c r="V3" s="101"/>
      <c r="W3" s="101"/>
      <c r="X3" s="101"/>
      <c r="Y3" s="102"/>
      <c r="Z3" s="102"/>
      <c r="AA3" s="102"/>
      <c r="AB3" s="102"/>
      <c r="AC3" s="102"/>
    </row>
    <row r="4" spans="1:29">
      <c r="A4" s="104" t="s">
        <v>65</v>
      </c>
      <c r="B4" s="105" t="s">
        <v>12</v>
      </c>
      <c r="C4" s="106">
        <f t="shared" ref="C4:C8" si="0">SUM(D4:O4)</f>
        <v>253364650</v>
      </c>
      <c r="D4" s="107">
        <f>SUMIF('COMPRA USD'!$K$4:$K$343,D3,'COMPRA USD'!$G$4:$G$343)</f>
        <v>22177000</v>
      </c>
      <c r="E4" s="107">
        <f>SUMIF('COMPRA USD'!$K$4:$K$343,E3,'COMPRA USD'!$G$4:$G$343)</f>
        <v>21658000</v>
      </c>
      <c r="F4" s="107">
        <f>SUMIF('COMPRA USD'!$K$4:$K$343,F3,'COMPRA USD'!$G$4:$G$343)</f>
        <v>21850000</v>
      </c>
      <c r="G4" s="107">
        <f>SUMIF('COMPRA USD'!$K$4:$K$343,G3,'COMPRA USD'!$G$4:$G$343)</f>
        <v>17950000</v>
      </c>
      <c r="H4" s="107">
        <f>SUMIF('COMPRA USD'!$K$4:$K$343,H3,'COMPRA USD'!$G$4:$G$343)</f>
        <v>22250000</v>
      </c>
      <c r="I4" s="107">
        <f>SUMIF('COMPRA USD'!$K$4:$K$343,I3,'COMPRA USD'!$G$4:$G$343)</f>
        <v>23610000</v>
      </c>
      <c r="J4" s="107">
        <f>SUMIF('COMPRA USD'!$K$4:$K$343,J3,'COMPRA USD'!$G$4:$G$343)</f>
        <v>18400000</v>
      </c>
      <c r="K4" s="107">
        <f>SUMIF('COMPRA USD'!$K$4:$K$343,K3,'COMPRA USD'!$G$4:$G$343)</f>
        <v>20730000</v>
      </c>
      <c r="L4" s="107">
        <f>SUMIF('COMPRA USD'!$K$4:$K$343,L3,'COMPRA USD'!$G$4:$G$343)</f>
        <v>18103650</v>
      </c>
      <c r="M4" s="107">
        <f>SUMIF('COMPRA USD'!$K$4:$K$343,M3,'COMPRA USD'!$G$4:$G$343)</f>
        <v>20771000</v>
      </c>
      <c r="N4" s="107">
        <f>SUMIF('COMPRA USD'!$K$4:$K$343,N3,'COMPRA USD'!$G$4:$G$343)</f>
        <v>21110000</v>
      </c>
      <c r="O4" s="107">
        <f>SUMIF('COMPRA USD'!$K$4:$K$343,O3,'COMPRA USD'!$G$4:$G$343)</f>
        <v>24755000</v>
      </c>
      <c r="P4" s="101"/>
      <c r="Q4" s="101"/>
      <c r="R4" s="101"/>
      <c r="S4" s="101"/>
      <c r="T4" s="101"/>
      <c r="U4" s="101"/>
      <c r="V4" s="101"/>
      <c r="W4" s="101"/>
      <c r="X4" s="101"/>
      <c r="Y4" s="102"/>
      <c r="Z4" s="102"/>
      <c r="AA4" s="102"/>
      <c r="AB4" s="102"/>
      <c r="AC4" s="102"/>
    </row>
    <row r="5" spans="1:29">
      <c r="A5" s="108"/>
      <c r="B5" s="104" t="s">
        <v>10</v>
      </c>
      <c r="C5" s="106">
        <f t="shared" si="0"/>
        <v>212460678585</v>
      </c>
      <c r="D5" s="106">
        <f>SUMIF('COMPRA USD'!$K$4:$K$343,D3,'COMPRA USD'!$E$4:$E$343)</f>
        <v>18310494700</v>
      </c>
      <c r="E5" s="106">
        <f>SUMIF('COMPRA USD'!$K$4:$K$343,E3,'COMPRA USD'!$E$4:$E$343)</f>
        <v>17282791550</v>
      </c>
      <c r="F5" s="106">
        <f>SUMIF('COMPRA USD'!$K$4:$K$343,F3,'COMPRA USD'!$E$4:$E$343)</f>
        <v>17633485500</v>
      </c>
      <c r="G5" s="106">
        <f>SUMIF('COMPRA USD'!$K$4:$K$343,G3,'COMPRA USD'!$E$4:$E$343)</f>
        <v>14441295000</v>
      </c>
      <c r="H5" s="106">
        <f>SUMIF('COMPRA USD'!$K$4:$K$343,H3,'COMPRA USD'!$E$4:$E$343)</f>
        <v>17786825000</v>
      </c>
      <c r="I5" s="106">
        <f>SUMIF('COMPRA USD'!$K$4:$K$343,I3,'COMPRA USD'!$E$4:$E$343)</f>
        <v>18877200000</v>
      </c>
      <c r="J5" s="106">
        <f>SUMIF('COMPRA USD'!$K$4:$K$343,J3,'COMPRA USD'!$E$4:$E$343)</f>
        <v>15027617500</v>
      </c>
      <c r="K5" s="106">
        <f>SUMIF('COMPRA USD'!$K$4:$K$343,K3,'COMPRA USD'!$E$4:$E$343)</f>
        <v>17730086500</v>
      </c>
      <c r="L5" s="106">
        <f>SUMIF('COMPRA USD'!$K$4:$K$343,L3,'COMPRA USD'!$E$4:$E$343)</f>
        <v>15999537185</v>
      </c>
      <c r="M5" s="106">
        <f>SUMIF('COMPRA USD'!$K$4:$K$343,M3,'COMPRA USD'!$E$4:$E$343)</f>
        <v>19129802900</v>
      </c>
      <c r="N5" s="106">
        <f>SUMIF('COMPRA USD'!$K$4:$K$343,N3,'COMPRA USD'!$E$4:$E$343)</f>
        <v>18681244000</v>
      </c>
      <c r="O5" s="106">
        <f>SUMIF('COMPRA USD'!$K$4:$K$343,O3,'COMPRA USD'!$E$4:$E$343)</f>
        <v>21560298750</v>
      </c>
      <c r="P5" s="101"/>
      <c r="Q5" s="101"/>
      <c r="R5" s="101"/>
      <c r="S5" s="101"/>
      <c r="T5" s="101"/>
      <c r="U5" s="101"/>
      <c r="V5" s="101"/>
      <c r="W5" s="101"/>
      <c r="X5" s="101"/>
      <c r="Y5" s="102"/>
      <c r="Z5" s="102"/>
      <c r="AA5" s="102"/>
      <c r="AB5" s="102"/>
      <c r="AC5" s="102"/>
    </row>
    <row r="6" spans="1:29">
      <c r="A6" s="108"/>
      <c r="B6" s="143" t="s">
        <v>85</v>
      </c>
      <c r="C6" s="106">
        <f t="shared" si="0"/>
        <v>64660000</v>
      </c>
      <c r="D6" s="107">
        <f t="shared" ref="D6:O6" si="1">D16</f>
        <v>0</v>
      </c>
      <c r="E6" s="107">
        <f t="shared" si="1"/>
        <v>0</v>
      </c>
      <c r="F6" s="107">
        <f t="shared" si="1"/>
        <v>9350000</v>
      </c>
      <c r="G6" s="107">
        <f t="shared" si="1"/>
        <v>7000000</v>
      </c>
      <c r="H6" s="107">
        <f t="shared" si="1"/>
        <v>10300000</v>
      </c>
      <c r="I6" s="107">
        <f t="shared" si="1"/>
        <v>13300000</v>
      </c>
      <c r="J6" s="107">
        <f t="shared" si="1"/>
        <v>4300000</v>
      </c>
      <c r="K6" s="107">
        <f t="shared" si="1"/>
        <v>3100000</v>
      </c>
      <c r="L6" s="107">
        <f t="shared" si="1"/>
        <v>960000</v>
      </c>
      <c r="M6" s="107">
        <f t="shared" si="1"/>
        <v>4550000</v>
      </c>
      <c r="N6" s="107">
        <f t="shared" si="1"/>
        <v>8350000</v>
      </c>
      <c r="O6" s="107">
        <f t="shared" si="1"/>
        <v>3450000</v>
      </c>
      <c r="P6" s="101"/>
      <c r="Q6" s="101"/>
      <c r="R6" s="101"/>
      <c r="S6" s="101"/>
      <c r="T6" s="101"/>
      <c r="U6" s="101"/>
      <c r="V6" s="101"/>
      <c r="W6" s="101"/>
      <c r="X6" s="101"/>
      <c r="Y6" s="102"/>
      <c r="Z6" s="102"/>
      <c r="AA6" s="102"/>
      <c r="AB6" s="102"/>
      <c r="AC6" s="102"/>
    </row>
    <row r="7" spans="1:29">
      <c r="A7" s="108"/>
      <c r="B7" s="143" t="s">
        <v>67</v>
      </c>
      <c r="C7" s="106">
        <f t="shared" si="0"/>
        <v>180282650</v>
      </c>
      <c r="D7" s="107">
        <f t="shared" ref="D7:O7" si="2">D17+D27</f>
        <v>19030000</v>
      </c>
      <c r="E7" s="107">
        <f t="shared" si="2"/>
        <v>19233000</v>
      </c>
      <c r="F7" s="107">
        <f t="shared" si="2"/>
        <v>11700000</v>
      </c>
      <c r="G7" s="107">
        <f t="shared" si="2"/>
        <v>9000000</v>
      </c>
      <c r="H7" s="107">
        <f t="shared" si="2"/>
        <v>11950000</v>
      </c>
      <c r="I7" s="107">
        <f t="shared" si="2"/>
        <v>10310000</v>
      </c>
      <c r="J7" s="107">
        <f t="shared" si="2"/>
        <v>14100000</v>
      </c>
      <c r="K7" s="107">
        <f t="shared" si="2"/>
        <v>17630000</v>
      </c>
      <c r="L7" s="107">
        <f t="shared" si="2"/>
        <v>17143650</v>
      </c>
      <c r="M7" s="107">
        <f t="shared" si="2"/>
        <v>16221000</v>
      </c>
      <c r="N7" s="107">
        <f t="shared" si="2"/>
        <v>12660000</v>
      </c>
      <c r="O7" s="107">
        <f t="shared" si="2"/>
        <v>21305000</v>
      </c>
      <c r="P7" s="101"/>
      <c r="Q7" s="101"/>
      <c r="R7" s="101"/>
      <c r="S7" s="101"/>
      <c r="T7" s="101"/>
      <c r="U7" s="101"/>
      <c r="V7" s="101"/>
      <c r="W7" s="101"/>
      <c r="X7" s="101"/>
      <c r="Y7" s="102"/>
      <c r="Z7" s="102"/>
      <c r="AA7" s="102"/>
      <c r="AB7" s="102"/>
      <c r="AC7" s="102"/>
    </row>
    <row r="8" spans="1:29">
      <c r="A8" s="108"/>
      <c r="B8" s="143" t="s">
        <v>86</v>
      </c>
      <c r="C8" s="106">
        <f t="shared" si="0"/>
        <v>8172000</v>
      </c>
      <c r="D8" s="107">
        <f t="shared" ref="D8:O8" si="3">D18</f>
        <v>2997000</v>
      </c>
      <c r="E8" s="107">
        <f t="shared" si="3"/>
        <v>2425000</v>
      </c>
      <c r="F8" s="107">
        <f t="shared" si="3"/>
        <v>800000</v>
      </c>
      <c r="G8" s="107">
        <f t="shared" si="3"/>
        <v>1950000</v>
      </c>
      <c r="H8" s="107">
        <f t="shared" si="3"/>
        <v>0</v>
      </c>
      <c r="I8" s="107">
        <f t="shared" si="3"/>
        <v>0</v>
      </c>
      <c r="J8" s="107">
        <f t="shared" si="3"/>
        <v>0</v>
      </c>
      <c r="K8" s="107">
        <f t="shared" si="3"/>
        <v>0</v>
      </c>
      <c r="L8" s="107">
        <f t="shared" si="3"/>
        <v>0</v>
      </c>
      <c r="M8" s="107">
        <f t="shared" si="3"/>
        <v>0</v>
      </c>
      <c r="N8" s="107">
        <f t="shared" si="3"/>
        <v>0</v>
      </c>
      <c r="O8" s="107">
        <f t="shared" si="3"/>
        <v>0</v>
      </c>
      <c r="P8" s="101"/>
      <c r="Q8" s="101"/>
      <c r="R8" s="101"/>
      <c r="S8" s="101"/>
      <c r="T8" s="101"/>
      <c r="U8" s="101"/>
      <c r="V8" s="101"/>
      <c r="W8" s="101"/>
      <c r="X8" s="101"/>
      <c r="Y8" s="102"/>
      <c r="Z8" s="102"/>
      <c r="AA8" s="102"/>
      <c r="AB8" s="102"/>
      <c r="AC8" s="102"/>
    </row>
    <row r="9" spans="1:29">
      <c r="A9" s="110"/>
      <c r="B9" s="104" t="s">
        <v>69</v>
      </c>
      <c r="C9" s="111">
        <f>AVERAGE('COMPRA USD'!H345:H1124)</f>
        <v>936.06958015267526</v>
      </c>
      <c r="D9" s="111">
        <f>AVERAGEIF('COMPRA USD'!$K$4:$K$343,D3,'COMPRA USD'!$H$4:$H$343)</f>
        <v>821.56219512195128</v>
      </c>
      <c r="E9" s="111">
        <f>AVERAGEIF('COMPRA USD'!$K$4:$K$343,E3,'COMPRA USD'!$H$4:$H$343)</f>
        <v>797.28139534883735</v>
      </c>
      <c r="F9" s="111">
        <f>AVERAGEIF('COMPRA USD'!$K$4:$K$343,F3,'COMPRA USD'!$H$4:$H$343)</f>
        <v>809.5775862068964</v>
      </c>
      <c r="G9" s="111">
        <f>AVERAGEIF('COMPRA USD'!$K$4:$K$343,G3,'COMPRA USD'!$H$4:$H$343)</f>
        <v>804.53947368421041</v>
      </c>
      <c r="H9" s="111">
        <f>AVERAGEIF('COMPRA USD'!$K$4:$K$343,H3,'COMPRA USD'!$H$4:$H$343)</f>
        <v>798.88478260869579</v>
      </c>
      <c r="I9" s="111">
        <f>AVERAGEIF('COMPRA USD'!$K$4:$K$343,I3,'COMPRA USD'!$H$4:$H$343)</f>
        <v>799.63260869565227</v>
      </c>
      <c r="J9" s="111">
        <f>AVERAGEIF('COMPRA USD'!$K$4:$K$343,J3,'COMPRA USD'!$H$4:$H$343)</f>
        <v>815.50227272727273</v>
      </c>
      <c r="K9" s="111">
        <f>AVERAGEIF('COMPRA USD'!$K$4:$K$343,K3,'COMPRA USD'!$H$4:$H$343)</f>
        <v>854.77096774193546</v>
      </c>
      <c r="L9" s="111">
        <f>AVERAGEIF('COMPRA USD'!$K$4:$K$343,L3,'COMPRA USD'!$H$4:$H$343)</f>
        <v>887.4140000000001</v>
      </c>
      <c r="M9" s="111">
        <f>AVERAGEIF('COMPRA USD'!$K$4:$K$343,M3,'COMPRA USD'!$H$4:$H$343)</f>
        <v>925.63928571428562</v>
      </c>
      <c r="N9" s="111">
        <f>AVERAGEIF('COMPRA USD'!$K$4:$K$343,N3,'COMPRA USD'!$H$4:$H$343)</f>
        <v>886.5</v>
      </c>
      <c r="O9" s="111">
        <f>AVERAGEIF('COMPRA USD'!$K$4:$K$343,O3,'COMPRA USD'!$H$4:$H$343)</f>
        <v>874.93461538461554</v>
      </c>
      <c r="P9" s="101"/>
      <c r="Q9" s="101"/>
      <c r="R9" s="101"/>
      <c r="S9" s="101"/>
      <c r="T9" s="101"/>
      <c r="U9" s="101"/>
      <c r="V9" s="101"/>
      <c r="W9" s="101"/>
      <c r="X9" s="101"/>
      <c r="Y9" s="102"/>
      <c r="Z9" s="102"/>
      <c r="AA9" s="102"/>
      <c r="AB9" s="102"/>
      <c r="AC9" s="102"/>
    </row>
    <row r="10" spans="1:29">
      <c r="A10" s="10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2"/>
      <c r="Z10" s="102"/>
      <c r="AA10" s="102"/>
      <c r="AB10" s="102"/>
      <c r="AC10" s="102"/>
    </row>
    <row r="11" spans="1:29">
      <c r="A11" s="113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2"/>
      <c r="Z11" s="102"/>
      <c r="AA11" s="102"/>
      <c r="AB11" s="102"/>
      <c r="AC11" s="102"/>
    </row>
    <row r="12" spans="1:29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2"/>
      <c r="Z12" s="102"/>
      <c r="AA12" s="102"/>
      <c r="AB12" s="102"/>
      <c r="AC12" s="102"/>
    </row>
    <row r="13" spans="1:29">
      <c r="A13" s="272" t="s">
        <v>71</v>
      </c>
      <c r="B13" s="273"/>
      <c r="C13" s="274"/>
      <c r="D13" s="142" t="s">
        <v>53</v>
      </c>
      <c r="E13" s="142" t="s">
        <v>54</v>
      </c>
      <c r="F13" s="142" t="s">
        <v>55</v>
      </c>
      <c r="G13" s="142" t="s">
        <v>56</v>
      </c>
      <c r="H13" s="142" t="s">
        <v>57</v>
      </c>
      <c r="I13" s="142" t="s">
        <v>58</v>
      </c>
      <c r="J13" s="142" t="s">
        <v>59</v>
      </c>
      <c r="K13" s="142" t="s">
        <v>60</v>
      </c>
      <c r="L13" s="142" t="s">
        <v>61</v>
      </c>
      <c r="M13" s="142" t="s">
        <v>62</v>
      </c>
      <c r="N13" s="142" t="s">
        <v>63</v>
      </c>
      <c r="O13" s="142" t="s">
        <v>64</v>
      </c>
      <c r="P13" s="101"/>
      <c r="Q13" s="101"/>
      <c r="R13" s="101"/>
      <c r="S13" s="101"/>
      <c r="T13" s="101"/>
      <c r="U13" s="101"/>
      <c r="V13" s="101"/>
      <c r="W13" s="101"/>
      <c r="X13" s="101"/>
      <c r="Y13" s="102"/>
      <c r="Z13" s="102"/>
      <c r="AA13" s="102"/>
      <c r="AB13" s="102"/>
      <c r="AC13" s="102"/>
    </row>
    <row r="14" spans="1:29">
      <c r="A14" s="104" t="s">
        <v>65</v>
      </c>
      <c r="B14" s="105" t="s">
        <v>12</v>
      </c>
      <c r="C14" s="106">
        <f t="shared" ref="C14:C18" si="4">SUM(D14:O14)</f>
        <v>250428650</v>
      </c>
      <c r="D14" s="107">
        <f>SUMIFS('COMPRA USD'!$G$4:$G$343,'COMPRA USD'!$K$4:$K$343,D3,'COMPRA USD'!$J$4:$J$343,"Operación")</f>
        <v>22177000</v>
      </c>
      <c r="E14" s="107">
        <f>SUMIFS('COMPRA USD'!$G$4:$G$343,'COMPRA USD'!$K$4:$K$343,E3,'COMPRA USD'!$J$4:$J$343,"Operación")</f>
        <v>21658000</v>
      </c>
      <c r="F14" s="107">
        <f>SUMIFS('COMPRA USD'!$G$4:$G$343,'COMPRA USD'!$K$4:$K$343,F3,'COMPRA USD'!$J$4:$J$343,"Operación")</f>
        <v>21850000</v>
      </c>
      <c r="G14" s="107">
        <f>SUMIFS('COMPRA USD'!$G$4:$G$343,'COMPRA USD'!$K$4:$K$343,G3,'COMPRA USD'!$J$4:$J$343,"Operación")</f>
        <v>17950000</v>
      </c>
      <c r="H14" s="107">
        <f>SUMIFS('COMPRA USD'!$G$4:$G$343,'COMPRA USD'!$K$4:$K$343,H3,'COMPRA USD'!$J$4:$J$343,"Operación")</f>
        <v>22000000</v>
      </c>
      <c r="I14" s="107">
        <f>SUMIFS('COMPRA USD'!$G$4:$G$343,'COMPRA USD'!$K$4:$K$343,I3,'COMPRA USD'!$J$4:$J$343,"Operación")</f>
        <v>23400000</v>
      </c>
      <c r="J14" s="107">
        <f>SUMIFS('COMPRA USD'!$G$4:$G$343,'COMPRA USD'!$K$4:$K$343,J3,'COMPRA USD'!$J$4:$J$343,"Operación")</f>
        <v>18130000</v>
      </c>
      <c r="K14" s="107">
        <f>SUMIFS('COMPRA USD'!$G$4:$G$343,'COMPRA USD'!$K$4:$K$343,K3,'COMPRA USD'!$J$4:$J$343,"Operación")</f>
        <v>20300000</v>
      </c>
      <c r="L14" s="107">
        <f>SUMIFS('COMPRA USD'!$G$4:$G$343,'COMPRA USD'!$K$4:$K$343,L3,'COMPRA USD'!$J$4:$J$343,"Operación")</f>
        <v>17713650</v>
      </c>
      <c r="M14" s="107">
        <f>SUMIFS('COMPRA USD'!$G$4:$G$343,'COMPRA USD'!$K$4:$K$343,M3,'COMPRA USD'!$J$4:$J$343,"Operación")</f>
        <v>20250000</v>
      </c>
      <c r="N14" s="107">
        <f>SUMIFS('COMPRA USD'!$G$4:$G$343,'COMPRA USD'!$K$4:$K$343,N3,'COMPRA USD'!$J$4:$J$343,"Operación")</f>
        <v>20700000</v>
      </c>
      <c r="O14" s="107">
        <f>SUMIFS('COMPRA USD'!$G$4:$G$343,'COMPRA USD'!$K$4:$K$343,O3,'COMPRA USD'!$J$4:$J$343,"Operación")</f>
        <v>24300000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2"/>
      <c r="Z14" s="102"/>
      <c r="AA14" s="102"/>
      <c r="AB14" s="102"/>
      <c r="AC14" s="102"/>
    </row>
    <row r="15" spans="1:29">
      <c r="A15" s="115"/>
      <c r="B15" s="104" t="s">
        <v>10</v>
      </c>
      <c r="C15" s="106">
        <f t="shared" si="4"/>
        <v>209918610935</v>
      </c>
      <c r="D15" s="106">
        <f>SUMIFS('COMPRA USD'!$E$4:$E$343,'COMPRA USD'!$K$4:$K$343,D3,'COMPRA USD'!$J$4:$J$343,"Operación")</f>
        <v>18310494700</v>
      </c>
      <c r="E15" s="106">
        <f>SUMIFS('COMPRA USD'!$E$4:$E$343,'COMPRA USD'!$K$4:$K$343,E3,'COMPRA USD'!$J$4:$J$343,"Operación")</f>
        <v>17282791550</v>
      </c>
      <c r="F15" s="106">
        <f>SUMIFS('COMPRA USD'!$E$4:$E$343,'COMPRA USD'!$K$4:$K$343,F3,'COMPRA USD'!$J$4:$J$343,"Operación")</f>
        <v>17633485500</v>
      </c>
      <c r="G15" s="106">
        <f>SUMIFS('COMPRA USD'!$E$4:$E$343,'COMPRA USD'!$K$4:$K$343,G3,'COMPRA USD'!$J$4:$J$343,"Operación")</f>
        <v>14441295000</v>
      </c>
      <c r="H15" s="106">
        <f>SUMIFS('COMPRA USD'!$E$4:$E$343,'COMPRA USD'!$K$4:$K$343,H3,'COMPRA USD'!$J$4:$J$343,"Operación")</f>
        <v>17590025000</v>
      </c>
      <c r="I15" s="106">
        <f>SUMIFS('COMPRA USD'!$E$4:$E$343,'COMPRA USD'!$K$4:$K$343,I3,'COMPRA USD'!$J$4:$J$343,"Operación")</f>
        <v>18710290000</v>
      </c>
      <c r="J15" s="106">
        <f>SUMIFS('COMPRA USD'!$E$4:$E$343,'COMPRA USD'!$K$4:$K$343,J3,'COMPRA USD'!$J$4:$J$343,"Operación")</f>
        <v>14808788500</v>
      </c>
      <c r="K15" s="106">
        <f>SUMIFS('COMPRA USD'!$E$4:$E$343,'COMPRA USD'!$K$4:$K$343,K3,'COMPRA USD'!$J$4:$J$343,"Operación")</f>
        <v>17363392500</v>
      </c>
      <c r="L15" s="106">
        <f>SUMIFS('COMPRA USD'!$E$4:$E$343,'COMPRA USD'!$K$4:$K$343,L3,'COMPRA USD'!$J$4:$J$343,"Operación")</f>
        <v>15652795685</v>
      </c>
      <c r="M15" s="106">
        <f>SUMIFS('COMPRA USD'!$E$4:$E$343,'COMPRA USD'!$K$4:$K$343,M3,'COMPRA USD'!$J$4:$J$343,"Operación")</f>
        <v>18647340000</v>
      </c>
      <c r="N15" s="106">
        <f>SUMIFS('COMPRA USD'!$E$4:$E$343,'COMPRA USD'!$K$4:$K$343,N3,'COMPRA USD'!$J$4:$J$343,"Operación")</f>
        <v>18315745000</v>
      </c>
      <c r="O15" s="106">
        <f>SUMIFS('COMPRA USD'!$E$4:$E$343,'COMPRA USD'!$K$4:$K$343,O3,'COMPRA USD'!$J$4:$J$343,"Operación")</f>
        <v>21162167500</v>
      </c>
      <c r="P15" s="101"/>
      <c r="Q15" s="101"/>
      <c r="R15" s="101"/>
      <c r="S15" s="101"/>
      <c r="T15" s="101"/>
      <c r="U15" s="101"/>
      <c r="V15" s="101"/>
      <c r="W15" s="101"/>
      <c r="X15" s="101"/>
      <c r="Y15" s="102"/>
      <c r="Z15" s="102"/>
      <c r="AA15" s="102"/>
      <c r="AB15" s="102"/>
      <c r="AC15" s="102"/>
    </row>
    <row r="16" spans="1:29">
      <c r="A16" s="116"/>
      <c r="B16" s="143" t="s">
        <v>85</v>
      </c>
      <c r="C16" s="106">
        <f t="shared" si="4"/>
        <v>64660000</v>
      </c>
      <c r="D16" s="107">
        <f>SUMIFS('COMPRA USD'!$G$4:$G$343,'COMPRA USD'!$K$4:$K$343,D3,'COMPRA USD'!$D$4:$D$343,"BANCO INTERNACIONAL CLP GLOBAL 81 SPA")</f>
        <v>0</v>
      </c>
      <c r="E16" s="107">
        <f>SUMIFS('COMPRA USD'!$G$4:$G$343,'COMPRA USD'!$K$4:$K$343,E3,'COMPRA USD'!$D$4:$D$343,"BANCO INTERNACIONAL CLP GLOBAL 81 SPA")</f>
        <v>0</v>
      </c>
      <c r="F16" s="107">
        <f>SUMIFS('COMPRA USD'!$G$4:$G$343,'COMPRA USD'!$K$4:$K$343,F3,'COMPRA USD'!$D$4:$D$343,"BANCO INTERNACIONAL CLP GLOBAL 81 SPA")</f>
        <v>9350000</v>
      </c>
      <c r="G16" s="107">
        <f>SUMIFS('COMPRA USD'!$G$4:$G$343,'COMPRA USD'!$K$4:$K$343,G3,'COMPRA USD'!$D$4:$D$343,"BANCO INTERNACIONAL CLP GLOBAL 81 SPA")</f>
        <v>7000000</v>
      </c>
      <c r="H16" s="107">
        <f>SUMIFS('COMPRA USD'!$G$4:$G$343,'COMPRA USD'!$K$4:$K$343,H3,'COMPRA USD'!$D$4:$D$343,"BANCO INTERNACIONAL CLP GLOBAL 81 SPA")</f>
        <v>10300000</v>
      </c>
      <c r="I16" s="107">
        <f>SUMIFS('COMPRA USD'!$G$4:$G$343,'COMPRA USD'!$K$4:$K$343,I3,'COMPRA USD'!$D$4:$D$343,"BANCO INTERNACIONAL CLP GLOBAL 81 SPA")</f>
        <v>13300000</v>
      </c>
      <c r="J16" s="107">
        <f>SUMIFS('COMPRA USD'!$G$4:$G$343,'COMPRA USD'!$K$4:$K$343,J3,'COMPRA USD'!$D$4:$D$343,"BANCO INTERNACIONAL CLP GLOBAL 81 SPA")</f>
        <v>4300000</v>
      </c>
      <c r="K16" s="107">
        <f>SUMIFS('COMPRA USD'!$G$4:$G$343,'COMPRA USD'!$K$4:$K$343,K3,'COMPRA USD'!$D$4:$D$343,"BANCO INTERNACIONAL CLP GLOBAL 81 SPA")</f>
        <v>3100000</v>
      </c>
      <c r="L16" s="107">
        <f>SUMIFS('COMPRA USD'!$G$4:$G$343,'COMPRA USD'!$K$4:$K$343,L3,'COMPRA USD'!$D$4:$D$343,"BANCO INTERNACIONAL CLP GLOBAL 81 SPA")</f>
        <v>960000</v>
      </c>
      <c r="M16" s="107">
        <f>SUMIFS('COMPRA USD'!$G$4:$G$343,'COMPRA USD'!$K$4:$K$343,M3,'COMPRA USD'!$D$4:$D$343,"BANCO INTERNACIONAL CLP GLOBAL 81 SPA")</f>
        <v>4550000</v>
      </c>
      <c r="N16" s="107">
        <f>SUMIFS('COMPRA USD'!$G$4:$G$343,'COMPRA USD'!$K$4:$K$343,N3,'COMPRA USD'!$D$4:$D$343,"BANCO INTERNACIONAL CLP GLOBAL 81 SPA")</f>
        <v>8350000</v>
      </c>
      <c r="O16" s="107">
        <f>SUMIFS('COMPRA USD'!$G$4:$G$343,'COMPRA USD'!$K$4:$K$343,O3,'COMPRA USD'!$D$4:$D$343,"BANCO INTERNACIONAL CLP GLOBAL 81 SPA")</f>
        <v>3450000</v>
      </c>
      <c r="P16" s="101"/>
      <c r="Q16" s="101"/>
      <c r="R16" s="101"/>
      <c r="S16" s="101"/>
      <c r="T16" s="101"/>
      <c r="U16" s="101"/>
      <c r="V16" s="101"/>
      <c r="W16" s="101"/>
      <c r="X16" s="101"/>
      <c r="Y16" s="102"/>
      <c r="Z16" s="102"/>
      <c r="AA16" s="102"/>
      <c r="AB16" s="102"/>
      <c r="AC16" s="102"/>
    </row>
    <row r="17" spans="1:29">
      <c r="A17" s="116"/>
      <c r="B17" s="143" t="s">
        <v>73</v>
      </c>
      <c r="C17" s="106">
        <f t="shared" si="4"/>
        <v>177346650</v>
      </c>
      <c r="D17" s="107">
        <f>SUMIFS('COMPRA USD'!$G$4:$G$343,'COMPRA USD'!$K$4:$K$343,D3,'COMPRA USD'!$D$4:$D$343,"BANCO BICE CLP GLOBAL 81 SPA")</f>
        <v>19030000</v>
      </c>
      <c r="E17" s="107">
        <f>SUMIFS('COMPRA USD'!$G$4:$G$343,'COMPRA USD'!$K$4:$K$343,E3,'COMPRA USD'!$D$4:$D$343,"BANCO BICE CLP GLOBAL 81 SPA")</f>
        <v>19233000</v>
      </c>
      <c r="F17" s="107">
        <f>SUMIFS('COMPRA USD'!$G$4:$G$343,'COMPRA USD'!$K$4:$K$343,F3,'COMPRA USD'!$D$4:$D$343,"BANCO BICE CLP GLOBAL 81 SPA")</f>
        <v>11700000</v>
      </c>
      <c r="G17" s="107">
        <f>SUMIFS('COMPRA USD'!$G$4:$G$343,'COMPRA USD'!$K$4:$K$343,G3,'COMPRA USD'!$D$4:$D$343,"BANCO BICE CLP GLOBAL 81 SPA")</f>
        <v>9000000</v>
      </c>
      <c r="H17" s="107">
        <f>SUMIFS('COMPRA USD'!$G$4:$G$343,'COMPRA USD'!$K$4:$K$343,H3,'COMPRA USD'!$D$4:$D$343,"BANCO BICE CLP GLOBAL 81 SPA")</f>
        <v>11700000</v>
      </c>
      <c r="I17" s="107">
        <f>SUMIFS('COMPRA USD'!$G$4:$G$343,'COMPRA USD'!$K$4:$K$343,I3,'COMPRA USD'!$D$4:$D$343,"BANCO BICE CLP GLOBAL 81 SPA")</f>
        <v>10100000</v>
      </c>
      <c r="J17" s="107">
        <f>SUMIFS('COMPRA USD'!$G$4:$G$343,'COMPRA USD'!$K$4:$K$343,J3,'COMPRA USD'!$D$4:$D$343,"BANCO BICE CLP GLOBAL 81 SPA")</f>
        <v>13830000</v>
      </c>
      <c r="K17" s="107">
        <f>SUMIFS('COMPRA USD'!$G$4:$G$343,'COMPRA USD'!$K$4:$K$343,K3,'COMPRA USD'!$D$4:$D$343,"BANCO BICE CLP GLOBAL 81 SPA")</f>
        <v>17200000</v>
      </c>
      <c r="L17" s="107">
        <f>SUMIFS('COMPRA USD'!$G$4:$G$343,'COMPRA USD'!$K$4:$K$343,L3,'COMPRA USD'!$D$4:$D$343,"BANCO BICE CLP GLOBAL 81 SPA")</f>
        <v>16753650</v>
      </c>
      <c r="M17" s="107">
        <f>SUMIFS('COMPRA USD'!$G$4:$G$343,'COMPRA USD'!$K$4:$K$343,M3,'COMPRA USD'!$D$4:$D$343,"BANCO BICE CLP GLOBAL 81 SPA")</f>
        <v>15700000</v>
      </c>
      <c r="N17" s="107">
        <f>SUMIFS('COMPRA USD'!$G$4:$G$343,'COMPRA USD'!$K$4:$K$343,N3,'COMPRA USD'!$D$4:$D$343,"BANCO BICE CLP GLOBAL 81 SPA")</f>
        <v>12250000</v>
      </c>
      <c r="O17" s="107">
        <f>SUMIFS('COMPRA USD'!$G$4:$G$343,'COMPRA USD'!$K$4:$K$343,O3,'COMPRA USD'!$D$4:$D$343,"BANCO BICE CLP GLOBAL 81 SPA")</f>
        <v>20850000</v>
      </c>
      <c r="P17" s="101"/>
      <c r="Q17" s="101"/>
      <c r="R17" s="101"/>
      <c r="S17" s="101"/>
      <c r="T17" s="101"/>
      <c r="U17" s="101"/>
      <c r="V17" s="101"/>
      <c r="W17" s="101"/>
      <c r="X17" s="101"/>
      <c r="Y17" s="102"/>
      <c r="Z17" s="102"/>
      <c r="AA17" s="102"/>
      <c r="AB17" s="102"/>
      <c r="AC17" s="102"/>
    </row>
    <row r="18" spans="1:29">
      <c r="A18" s="116"/>
      <c r="B18" s="143" t="s">
        <v>86</v>
      </c>
      <c r="C18" s="106">
        <f t="shared" si="4"/>
        <v>8172000</v>
      </c>
      <c r="D18" s="107">
        <f>SUMIFS('COMPRA USD'!$G$4:$G$343,'COMPRA USD'!$K$4:$K$343,D$3,'COMPRA USD'!$D$4:$D$343,"VECTOR CLP")</f>
        <v>2997000</v>
      </c>
      <c r="E18" s="107">
        <f>SUMIFS('COMPRA USD'!$G$4:$G$343,'COMPRA USD'!$K$4:$K$343,E$3,'COMPRA USD'!$D$4:$D$343,"VECTOR CLP")</f>
        <v>2425000</v>
      </c>
      <c r="F18" s="107">
        <f>SUMIFS('COMPRA USD'!$G$4:$G$343,'COMPRA USD'!$K$4:$K$343,F$3,'COMPRA USD'!$D$4:$D$343,"VECTOR CLP")</f>
        <v>800000</v>
      </c>
      <c r="G18" s="107">
        <f>SUMIFS('COMPRA USD'!$G$4:$G$343,'COMPRA USD'!$K$4:$K$343,G$3,'COMPRA USD'!$D$4:$D$343,"VECTOR CLP")</f>
        <v>1950000</v>
      </c>
      <c r="H18" s="107">
        <f>SUMIFS('COMPRA USD'!$G$4:$G$343,'COMPRA USD'!$K$4:$K$343,H$3,'COMPRA USD'!$D$4:$D$343,"VECTOR CLP")</f>
        <v>0</v>
      </c>
      <c r="I18" s="107">
        <f>SUMIFS('COMPRA USD'!$G$4:$G$343,'COMPRA USD'!$K$4:$K$343,I$3,'COMPRA USD'!$D$4:$D$343,"VECTOR CLP")</f>
        <v>0</v>
      </c>
      <c r="J18" s="107">
        <f>SUMIFS('COMPRA USD'!$G$4:$G$343,'COMPRA USD'!$K$4:$K$343,J$3,'COMPRA USD'!$D$4:$D$343,"VECTOR CLP")</f>
        <v>0</v>
      </c>
      <c r="K18" s="107">
        <f>SUMIFS('COMPRA USD'!$G$4:$G$343,'COMPRA USD'!$K$4:$K$343,K$3,'COMPRA USD'!$D$4:$D$343,"VECTOR CLP")</f>
        <v>0</v>
      </c>
      <c r="L18" s="107">
        <f>SUMIFS('COMPRA USD'!$G$4:$G$343,'COMPRA USD'!$K$4:$K$343,L$3,'COMPRA USD'!$D$4:$D$343,"VECTOR CLP")</f>
        <v>0</v>
      </c>
      <c r="M18" s="107">
        <f>SUMIFS('COMPRA USD'!$G$4:$G$343,'COMPRA USD'!$K$4:$K$343,M$3,'COMPRA USD'!$D$4:$D$343,"VECTOR CLP")</f>
        <v>0</v>
      </c>
      <c r="N18" s="107">
        <f>SUMIFS('COMPRA USD'!$G$4:$G$343,'COMPRA USD'!$K$4:$K$343,N$3,'COMPRA USD'!$D$4:$D$343,"VECTOR CLP")</f>
        <v>0</v>
      </c>
      <c r="O18" s="107">
        <f>SUMIFS('COMPRA USD'!$G$4:$G$343,'COMPRA USD'!$K$4:$K$343,O$3,'COMPRA USD'!$D$4:$D$343,"VECTOR CLP")</f>
        <v>0</v>
      </c>
      <c r="P18" s="101"/>
      <c r="Q18" s="101"/>
      <c r="R18" s="101"/>
      <c r="S18" s="101"/>
      <c r="T18" s="101"/>
      <c r="U18" s="101"/>
      <c r="V18" s="101"/>
      <c r="W18" s="101"/>
      <c r="X18" s="101"/>
      <c r="Y18" s="102"/>
      <c r="Z18" s="102"/>
      <c r="AA18" s="102"/>
      <c r="AB18" s="102"/>
      <c r="AC18" s="102"/>
    </row>
    <row r="19" spans="1:29">
      <c r="A19" s="101"/>
      <c r="B19" s="104" t="s">
        <v>69</v>
      </c>
      <c r="C19" s="111"/>
      <c r="D19" s="111">
        <f>AVERAGEIFS('COMPRA USD'!$H$4:$H$343,'COMPRA USD'!$K$4:$K$343,D3,'COMPRA USD'!$J$4:$J$343,"Operación")</f>
        <v>821.56219512195128</v>
      </c>
      <c r="E19" s="111">
        <f>AVERAGEIFS('COMPRA USD'!$H$4:$H$343,'COMPRA USD'!$K$4:$K$343,E3,'COMPRA USD'!$J$4:$J$343,"Operación")</f>
        <v>797.28139534883735</v>
      </c>
      <c r="F19" s="111">
        <f>AVERAGEIFS('COMPRA USD'!$H$4:$H$343,'COMPRA USD'!$K$4:$K$343,F3,'COMPRA USD'!$J$4:$J$343,"Operación")</f>
        <v>809.5775862068964</v>
      </c>
      <c r="G19" s="111">
        <f>AVERAGEIFS('COMPRA USD'!$H$4:$H$343,'COMPRA USD'!$K$4:$K$343,G3,'COMPRA USD'!$J$4:$J$343,"Operación")</f>
        <v>804.53947368421041</v>
      </c>
      <c r="H19" s="111">
        <f>AVERAGEIFS('COMPRA USD'!$H$4:$H$343,'COMPRA USD'!$K$4:$K$343,H3,'COMPRA USD'!$J$4:$J$343,"Operación")</f>
        <v>799.41590909090917</v>
      </c>
      <c r="I19" s="111">
        <f>AVERAGEIFS('COMPRA USD'!$H$4:$H$343,'COMPRA USD'!$K$4:$K$343,I3,'COMPRA USD'!$J$4:$J$343,"Operación")</f>
        <v>799.76666666666665</v>
      </c>
      <c r="J19" s="111">
        <f>AVERAGEIFS('COMPRA USD'!$H$4:$H$343,'COMPRA USD'!$K$4:$K$343,J3,'COMPRA USD'!$J$4:$J$343,"Operación")</f>
        <v>816.0524999999999</v>
      </c>
      <c r="K19" s="111">
        <f>AVERAGEIFS('COMPRA USD'!$H$4:$H$343,'COMPRA USD'!$K$4:$K$343,K3,'COMPRA USD'!$J$4:$J$343,"Operación")</f>
        <v>854.82857142857119</v>
      </c>
      <c r="L19" s="111">
        <f>AVERAGEIFS('COMPRA USD'!$H$4:$H$343,'COMPRA USD'!$K$4:$K$343,L3,'COMPRA USD'!$J$4:$J$343,"Operación")</f>
        <v>887.25238095238092</v>
      </c>
      <c r="M19" s="111">
        <f>AVERAGEIFS('COMPRA USD'!$H$4:$H$343,'COMPRA USD'!$K$4:$K$343,M3,'COMPRA USD'!$J$4:$J$343,"Operación")</f>
        <v>924.98409090909081</v>
      </c>
      <c r="N19" s="111">
        <f>AVERAGEIFS('COMPRA USD'!$H$4:$H$343,'COMPRA USD'!$K$4:$K$343,N3,'COMPRA USD'!$J$4:$J$343,"Operación")</f>
        <v>886.20000000000016</v>
      </c>
      <c r="O19" s="111">
        <f>AVERAGEIFS('COMPRA USD'!$H$4:$H$343,'COMPRA USD'!$K$4:$K$343,O3,'COMPRA USD'!$J$4:$J$343,"Operación")</f>
        <v>874.61363636363637</v>
      </c>
      <c r="P19" s="101"/>
      <c r="Q19" s="101"/>
      <c r="R19" s="101"/>
      <c r="S19" s="101"/>
      <c r="T19" s="101"/>
      <c r="U19" s="101"/>
      <c r="V19" s="101"/>
      <c r="W19" s="101"/>
      <c r="X19" s="101"/>
      <c r="Y19" s="102"/>
      <c r="Z19" s="102"/>
      <c r="AA19" s="102"/>
      <c r="AB19" s="102"/>
      <c r="AC19" s="102"/>
    </row>
    <row r="20" spans="1:29">
      <c r="A20" s="118"/>
      <c r="B20" s="104" t="s">
        <v>75</v>
      </c>
      <c r="C20" s="119">
        <f>SUM(D20:O20)</f>
        <v>6422402</v>
      </c>
      <c r="D20" s="119">
        <f>SUMIF(SWIFT!$A$1:$LG$1,D3,SWIFT!$A$11:$LG$11)</f>
        <v>946573</v>
      </c>
      <c r="E20" s="119">
        <f>SUMIF(SWIFT!$A$1:$LG$1,E3,SWIFT!$A$11:$LG$11)</f>
        <v>1146152</v>
      </c>
      <c r="F20" s="119">
        <f>SUMIF(SWIFT!$A$1:$LG$1,F3,SWIFT!$A$11:$LG$11)</f>
        <v>1173598</v>
      </c>
      <c r="G20" s="119">
        <f>SUMIF(SWIFT!$A$1:$LG$1,G3,SWIFT!$A$11:$LG$11)</f>
        <v>1052069</v>
      </c>
      <c r="H20" s="119">
        <f>SUMIF(SWIFT!$A$1:$LG$1,H3,SWIFT!$A$11:$LG$11)</f>
        <v>1111833</v>
      </c>
      <c r="I20" s="119">
        <f>SUMIF(SWIFT!$A$1:$LG$1,I3,SWIFT!$A$11:$LG$11)</f>
        <v>813123</v>
      </c>
      <c r="J20" s="119">
        <f>SUMIF(SWIFT!$A$1:$LG$1,J3,SWIFT!$A$11:$LG$11)</f>
        <v>179054</v>
      </c>
      <c r="K20" s="119">
        <f>SUMIF(SWIFT!$A$1:$LG$1,K3,SWIFT!$A$11:$LG$11)</f>
        <v>0</v>
      </c>
      <c r="L20" s="119">
        <f>SUMIF(SWIFT!$A$1:$LG$1,L3,SWIFT!$A$11:$LG$11)</f>
        <v>0</v>
      </c>
      <c r="M20" s="119">
        <f>SUMIF(SWIFT!$A$1:$LG$1,M3,SWIFT!$A$11:$LG$11)</f>
        <v>0</v>
      </c>
      <c r="N20" s="119">
        <f>SUMIF(SWIFT!$A$1:$LG$1,N3,SWIFT!$A$11:$LG$11)</f>
        <v>0</v>
      </c>
      <c r="O20" s="119">
        <f>SUMIF(SWIFT!$A$1:$LG$1,O3,SWIFT!$A$11:$LG$11)</f>
        <v>0</v>
      </c>
      <c r="P20" s="101"/>
      <c r="Q20" s="101"/>
      <c r="R20" s="101"/>
      <c r="S20" s="101"/>
      <c r="T20" s="101"/>
      <c r="U20" s="101"/>
      <c r="V20" s="101"/>
      <c r="W20" s="101"/>
      <c r="X20" s="101"/>
      <c r="Y20" s="102"/>
      <c r="Z20" s="102"/>
      <c r="AA20" s="102"/>
      <c r="AB20" s="102"/>
      <c r="AC20" s="102"/>
    </row>
    <row r="21" spans="1:29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2"/>
      <c r="Z21" s="102"/>
      <c r="AA21" s="102"/>
      <c r="AB21" s="102"/>
      <c r="AC21" s="102"/>
    </row>
    <row r="22" spans="1:29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2"/>
      <c r="Z22" s="102"/>
      <c r="AA22" s="102"/>
      <c r="AB22" s="102"/>
      <c r="AC22" s="102"/>
    </row>
    <row r="23" spans="1:29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2"/>
      <c r="Z23" s="102"/>
      <c r="AA23" s="102"/>
      <c r="AB23" s="102"/>
      <c r="AC23" s="102"/>
    </row>
    <row r="24" spans="1:29">
      <c r="A24" s="272" t="s">
        <v>76</v>
      </c>
      <c r="B24" s="273"/>
      <c r="C24" s="274"/>
      <c r="D24" s="142" t="s">
        <v>53</v>
      </c>
      <c r="E24" s="142" t="s">
        <v>54</v>
      </c>
      <c r="F24" s="142" t="s">
        <v>55</v>
      </c>
      <c r="G24" s="142" t="s">
        <v>56</v>
      </c>
      <c r="H24" s="142" t="s">
        <v>57</v>
      </c>
      <c r="I24" s="142" t="s">
        <v>58</v>
      </c>
      <c r="J24" s="142" t="s">
        <v>59</v>
      </c>
      <c r="K24" s="142" t="s">
        <v>60</v>
      </c>
      <c r="L24" s="142" t="s">
        <v>61</v>
      </c>
      <c r="M24" s="142" t="s">
        <v>62</v>
      </c>
      <c r="N24" s="142" t="s">
        <v>63</v>
      </c>
      <c r="O24" s="142" t="s">
        <v>64</v>
      </c>
      <c r="P24" s="101"/>
      <c r="Q24" s="101"/>
      <c r="R24" s="101"/>
      <c r="S24" s="101"/>
      <c r="T24" s="101"/>
      <c r="U24" s="101"/>
      <c r="V24" s="101"/>
      <c r="W24" s="101"/>
      <c r="X24" s="101"/>
      <c r="Y24" s="102"/>
      <c r="Z24" s="102"/>
      <c r="AA24" s="102"/>
      <c r="AB24" s="102"/>
      <c r="AC24" s="102"/>
    </row>
    <row r="25" spans="1:29">
      <c r="A25" s="104" t="s">
        <v>65</v>
      </c>
      <c r="B25" s="105" t="s">
        <v>12</v>
      </c>
      <c r="C25" s="107">
        <f t="shared" ref="C25:C27" si="5">SUM(D25:O25)</f>
        <v>2936000</v>
      </c>
      <c r="D25" s="107">
        <f>SUMIFS('COMPRA USD'!$G$4:$G$343,'COMPRA USD'!$K$4:$K$343,D$3,'COMPRA USD'!$J$4:$J$343,"Global Card")</f>
        <v>0</v>
      </c>
      <c r="E25" s="107">
        <f>SUMIFS('COMPRA USD'!$G$4:$G$343,'COMPRA USD'!$K$4:$K$343,E$3,'COMPRA USD'!$J$4:$J$343,"Global Card")</f>
        <v>0</v>
      </c>
      <c r="F25" s="107">
        <f>SUMIFS('COMPRA USD'!$G$4:$G$343,'COMPRA USD'!$K$4:$K$343,F$3,'COMPRA USD'!$J$4:$J$343,"Global Card")</f>
        <v>0</v>
      </c>
      <c r="G25" s="107">
        <f>SUMIFS('COMPRA USD'!$G$4:$G$343,'COMPRA USD'!$K$4:$K$343,G$3,'COMPRA USD'!$J$4:$J$343,"Global Card")</f>
        <v>0</v>
      </c>
      <c r="H25" s="107">
        <f>SUMIFS('COMPRA USD'!$G$4:$G$343,'COMPRA USD'!$K$4:$K$343,H$3,'COMPRA USD'!$J$4:$J$343,"Global Card")</f>
        <v>250000</v>
      </c>
      <c r="I25" s="107">
        <f>SUMIFS('COMPRA USD'!$G$4:$G$343,'COMPRA USD'!$K$4:$K$343,I$3,'COMPRA USD'!$J$4:$J$343,"Global Card")</f>
        <v>210000</v>
      </c>
      <c r="J25" s="107">
        <f>SUMIFS('COMPRA USD'!$G$4:$G$343,'COMPRA USD'!$K$4:$K$343,J$3,'COMPRA USD'!$J$4:$J$343,"Global Card")</f>
        <v>270000</v>
      </c>
      <c r="K25" s="107">
        <f>SUMIFS('COMPRA USD'!$G$4:$G$343,'COMPRA USD'!$K$4:$K$343,K$3,'COMPRA USD'!$J$4:$J$343,"Global Card")</f>
        <v>430000</v>
      </c>
      <c r="L25" s="107">
        <f>SUMIFS('COMPRA USD'!$G$4:$G$343,'COMPRA USD'!$K$4:$K$343,L$3,'COMPRA USD'!$J$4:$J$343,"Global Card")</f>
        <v>390000</v>
      </c>
      <c r="M25" s="107">
        <f>SUMIFS('COMPRA USD'!$G$4:$G$343,'COMPRA USD'!$K$4:$K$343,M$3,'COMPRA USD'!$J$4:$J$343,"Global Card")</f>
        <v>521000</v>
      </c>
      <c r="N25" s="107">
        <f>SUMIFS('COMPRA USD'!$G$4:$G$343,'COMPRA USD'!$K$4:$K$343,N$3,'COMPRA USD'!$J$4:$J$343,"Global Card")</f>
        <v>410000</v>
      </c>
      <c r="O25" s="107">
        <f>SUMIFS('COMPRA USD'!$G$4:$G$343,'COMPRA USD'!$K$4:$K$343,O$3,'COMPRA USD'!$J$4:$J$343,"Global Card")</f>
        <v>455000</v>
      </c>
      <c r="P25" s="101"/>
      <c r="Q25" s="101"/>
      <c r="R25" s="101"/>
      <c r="S25" s="101"/>
      <c r="T25" s="101"/>
      <c r="U25" s="101"/>
      <c r="V25" s="101"/>
      <c r="W25" s="101"/>
      <c r="X25" s="101"/>
      <c r="Y25" s="102"/>
      <c r="Z25" s="102"/>
      <c r="AA25" s="102"/>
      <c r="AB25" s="102"/>
      <c r="AC25" s="102"/>
    </row>
    <row r="26" spans="1:29">
      <c r="A26" s="108"/>
      <c r="B26" s="104" t="s">
        <v>10</v>
      </c>
      <c r="C26" s="106">
        <f t="shared" si="5"/>
        <v>2542067650</v>
      </c>
      <c r="D26" s="106">
        <f>SUMIFS('COMPRA USD'!$E$4:$E$343,'COMPRA USD'!$K$4:$K$343,D24,'COMPRA USD'!$J$4:$J$343,"Global Card")</f>
        <v>0</v>
      </c>
      <c r="E26" s="106">
        <f>SUMIFS('COMPRA USD'!$E$4:$E$343,'COMPRA USD'!$K$4:$K$343,E24,'COMPRA USD'!$J$4:$J$343,"Global Card")</f>
        <v>0</v>
      </c>
      <c r="F26" s="106">
        <f>SUMIFS('COMPRA USD'!$E$4:$E$343,'COMPRA USD'!$K$4:$K$343,F24,'COMPRA USD'!$J$4:$J$343,"Global Card")</f>
        <v>0</v>
      </c>
      <c r="G26" s="106">
        <f>SUMIFS('COMPRA USD'!$E$4:$E$343,'COMPRA USD'!$K$4:$K$343,G24,'COMPRA USD'!$J$4:$J$343,"Global Card")</f>
        <v>0</v>
      </c>
      <c r="H26" s="106">
        <f>SUMIFS('COMPRA USD'!$E$4:$E$343,'COMPRA USD'!$K$4:$K$343,H24,'COMPRA USD'!$J$4:$J$343,"Global Card")</f>
        <v>196800000</v>
      </c>
      <c r="I26" s="106">
        <f>SUMIFS('COMPRA USD'!$E$4:$E$343,'COMPRA USD'!$K$4:$K$343,I24,'COMPRA USD'!$J$4:$J$343,"Global Card")</f>
        <v>166910000</v>
      </c>
      <c r="J26" s="106">
        <f>SUMIFS('COMPRA USD'!$E$4:$E$343,'COMPRA USD'!$K$4:$K$343,J24,'COMPRA USD'!$J$4:$J$343,"Global Card")</f>
        <v>218829000</v>
      </c>
      <c r="K26" s="106">
        <f>SUMIFS('COMPRA USD'!$E$4:$E$343,'COMPRA USD'!$K$4:$K$343,K24,'COMPRA USD'!$J$4:$J$343,"Global Card")</f>
        <v>366694000</v>
      </c>
      <c r="L26" s="106">
        <f>SUMIFS('COMPRA USD'!$E$4:$E$343,'COMPRA USD'!$K$4:$K$343,L24,'COMPRA USD'!$J$4:$J$343,"Global Card")</f>
        <v>346741500</v>
      </c>
      <c r="M26" s="106">
        <f>SUMIFS('COMPRA USD'!$E$4:$E$343,'COMPRA USD'!$K$4:$K$343,M24,'COMPRA USD'!$J$4:$J$343,"Global Card")</f>
        <v>482462900</v>
      </c>
      <c r="N26" s="106">
        <f>SUMIFS('COMPRA USD'!$E$4:$E$343,'COMPRA USD'!$K$4:$K$343,N24,'COMPRA USD'!$J$4:$J$343,"Global Card")</f>
        <v>365499000</v>
      </c>
      <c r="O26" s="106">
        <f>SUMIFS('COMPRA USD'!$E$4:$E$343,'COMPRA USD'!$K$4:$K$343,O24,'COMPRA USD'!$J$4:$J$343,"Global Card")</f>
        <v>398131250</v>
      </c>
      <c r="P26" s="101"/>
      <c r="Q26" s="101"/>
      <c r="R26" s="101"/>
      <c r="S26" s="101"/>
      <c r="T26" s="101"/>
      <c r="U26" s="101"/>
      <c r="V26" s="101"/>
      <c r="W26" s="101"/>
      <c r="X26" s="101"/>
      <c r="Y26" s="102"/>
      <c r="Z26" s="102"/>
      <c r="AA26" s="102"/>
      <c r="AB26" s="102"/>
      <c r="AC26" s="102"/>
    </row>
    <row r="27" spans="1:29">
      <c r="A27" s="108"/>
      <c r="B27" s="104" t="s">
        <v>78</v>
      </c>
      <c r="C27" s="107">
        <f t="shared" si="5"/>
        <v>2936000</v>
      </c>
      <c r="D27" s="107">
        <f>SUMIFS('COMPRA USD'!$G$4:$G$343,'COMPRA USD'!$K$4:$K$343,D3,'COMPRA USD'!$D$4:$D$343,"BANCO BICE CLP GLOBAL CARD SA")</f>
        <v>0</v>
      </c>
      <c r="E27" s="107">
        <f>SUMIFS('COMPRA USD'!$G$4:$G$343,'COMPRA USD'!$K$4:$K$343,E3,'COMPRA USD'!$D$4:$D$343,"BANCO BICE CLP GLOBAL CARD SA")</f>
        <v>0</v>
      </c>
      <c r="F27" s="107">
        <f>SUMIFS('COMPRA USD'!$G$4:$G$343,'COMPRA USD'!$K$4:$K$343,F3,'COMPRA USD'!$D$4:$D$343,"BANCO BICE CLP GLOBAL CARD SA")</f>
        <v>0</v>
      </c>
      <c r="G27" s="107">
        <f>SUMIFS('COMPRA USD'!$G$4:$G$343,'COMPRA USD'!$K$4:$K$343,G3,'COMPRA USD'!$D$4:$D$343,"BANCO BICE CLP GLOBAL CARD SA")</f>
        <v>0</v>
      </c>
      <c r="H27" s="107">
        <f>SUMIFS('COMPRA USD'!$G$4:$G$343,'COMPRA USD'!$K$4:$K$343,H3,'COMPRA USD'!$D$4:$D$343,"BANCO BICE CLP GLOBAL CARD SA")</f>
        <v>250000</v>
      </c>
      <c r="I27" s="107">
        <f>SUMIFS('COMPRA USD'!$G$4:$G$343,'COMPRA USD'!$K$4:$K$343,I3,'COMPRA USD'!$D$4:$D$343,"BANCO BICE CLP GLOBAL CARD SA")</f>
        <v>210000</v>
      </c>
      <c r="J27" s="107">
        <f>SUMIFS('COMPRA USD'!$G$4:$G$343,'COMPRA USD'!$K$4:$K$343,J3,'COMPRA USD'!$D$4:$D$343,"BANCO BICE CLP GLOBAL CARD SA")</f>
        <v>270000</v>
      </c>
      <c r="K27" s="107">
        <f>SUMIFS('COMPRA USD'!$G$4:$G$343,'COMPRA USD'!$K$4:$K$343,K3,'COMPRA USD'!$D$4:$D$343,"BANCO BICE CLP GLOBAL CARD SA")</f>
        <v>430000</v>
      </c>
      <c r="L27" s="107">
        <f>SUMIFS('COMPRA USD'!$G$4:$G$343,'COMPRA USD'!$K$4:$K$343,L3,'COMPRA USD'!$D$4:$D$343,"BANCO BICE CLP GLOBAL CARD SA")</f>
        <v>390000</v>
      </c>
      <c r="M27" s="107">
        <f>SUMIFS('COMPRA USD'!$G$4:$G$343,'COMPRA USD'!$K$4:$K$343,M3,'COMPRA USD'!$D$4:$D$343,"BANCO BICE CLP GLOBAL CARD SA")</f>
        <v>521000</v>
      </c>
      <c r="N27" s="107">
        <f>SUMIFS('COMPRA USD'!$G$4:$G$343,'COMPRA USD'!$K$4:$K$343,N3,'COMPRA USD'!$D$4:$D$343,"BANCO BICE CLP GLOBAL CARD SA")</f>
        <v>410000</v>
      </c>
      <c r="O27" s="107">
        <f>SUMIFS('COMPRA USD'!$G$4:$G$343,'COMPRA USD'!$K$4:$K$343,O3,'COMPRA USD'!$D$4:$D$343,"BANCO BICE CLP GLOBAL CARD SA")</f>
        <v>455000</v>
      </c>
      <c r="P27" s="101"/>
      <c r="Q27" s="101"/>
      <c r="R27" s="101"/>
      <c r="S27" s="101"/>
      <c r="T27" s="101"/>
      <c r="U27" s="101"/>
      <c r="V27" s="101"/>
      <c r="W27" s="101"/>
      <c r="X27" s="101"/>
      <c r="Y27" s="102"/>
      <c r="Z27" s="102"/>
      <c r="AA27" s="102"/>
      <c r="AB27" s="102"/>
      <c r="AC27" s="102"/>
    </row>
    <row r="28" spans="1:29">
      <c r="A28" s="110"/>
      <c r="B28" s="104" t="s">
        <v>69</v>
      </c>
      <c r="C28" s="111" t="e">
        <f>AVERAGEIF($L$2:$L$48,"Global Card",$I$2:$I$48)</f>
        <v>#DIV/0!</v>
      </c>
      <c r="D28" s="111" t="e">
        <f>AVERAGEIFS('COMPRA USD'!$H$4:$H$343,'COMPRA USD'!$K$4:$K$343,D24,'COMPRA USD'!$J$4:$J$343,"Global Card")</f>
        <v>#DIV/0!</v>
      </c>
      <c r="E28" s="111" t="e">
        <f>AVERAGEIFS('COMPRA USD'!$H$4:$H$343,'COMPRA USD'!$K$4:$K$343,E24,'COMPRA USD'!$J$4:$J$343,"Global Card")</f>
        <v>#DIV/0!</v>
      </c>
      <c r="F28" s="111" t="e">
        <f>AVERAGEIFS('COMPRA USD'!$H$4:$H$343,'COMPRA USD'!$K$4:$K$343,F24,'COMPRA USD'!$J$4:$J$343,"Global Card")</f>
        <v>#DIV/0!</v>
      </c>
      <c r="G28" s="111" t="e">
        <f>AVERAGEIFS('COMPRA USD'!$H$4:$H$343,'COMPRA USD'!$K$4:$K$343,G24,'COMPRA USD'!$J$4:$J$343,"Global Card")</f>
        <v>#DIV/0!</v>
      </c>
      <c r="H28" s="111">
        <f>AVERAGEIFS('COMPRA USD'!$H$4:$H$343,'COMPRA USD'!$K$4:$K$343,H24,'COMPRA USD'!$J$4:$J$343,"Global Card")</f>
        <v>787.2</v>
      </c>
      <c r="I28" s="111">
        <f>AVERAGEIFS('COMPRA USD'!$H$4:$H$343,'COMPRA USD'!$K$4:$K$343,I24,'COMPRA USD'!$J$4:$J$343,"Global Card")</f>
        <v>798.22500000000002</v>
      </c>
      <c r="J28" s="111">
        <f>AVERAGEIFS('COMPRA USD'!$H$4:$H$343,'COMPRA USD'!$K$4:$K$343,J24,'COMPRA USD'!$J$4:$J$343,"Global Card")</f>
        <v>810</v>
      </c>
      <c r="K28" s="111">
        <f>AVERAGEIFS('COMPRA USD'!$H$4:$H$343,'COMPRA USD'!$K$4:$K$343,K24,'COMPRA USD'!$J$4:$J$343,"Global Card")</f>
        <v>854.23333333333323</v>
      </c>
      <c r="L28" s="111">
        <f>AVERAGEIFS('COMPRA USD'!$H$4:$H$343,'COMPRA USD'!$K$4:$K$343,L24,'COMPRA USD'!$J$4:$J$343,"Global Card")</f>
        <v>888.26249999999993</v>
      </c>
      <c r="M28" s="111">
        <f>AVERAGEIFS('COMPRA USD'!$H$4:$H$343,'COMPRA USD'!$K$4:$K$343,M24,'COMPRA USD'!$J$4:$J$343,"Global Card")</f>
        <v>928.04166666666663</v>
      </c>
      <c r="N28" s="111">
        <f>AVERAGEIFS('COMPRA USD'!$H$4:$H$343,'COMPRA USD'!$K$4:$K$343,N24,'COMPRA USD'!$J$4:$J$343,"Global Card")</f>
        <v>888.3</v>
      </c>
      <c r="O28" s="111">
        <f>AVERAGEIFS('COMPRA USD'!$H$4:$H$343,'COMPRA USD'!$K$4:$K$343,O24,'COMPRA USD'!$J$4:$J$343,"Global Card")</f>
        <v>876.7</v>
      </c>
      <c r="P28" s="101"/>
      <c r="Q28" s="101"/>
      <c r="R28" s="101"/>
      <c r="S28" s="101"/>
      <c r="T28" s="101"/>
      <c r="U28" s="101"/>
      <c r="V28" s="101"/>
      <c r="W28" s="101"/>
      <c r="X28" s="101"/>
      <c r="Y28" s="102"/>
      <c r="Z28" s="102"/>
      <c r="AA28" s="102"/>
      <c r="AB28" s="102"/>
      <c r="AC28" s="102"/>
    </row>
    <row r="29" spans="1:29">
      <c r="A29" s="102"/>
      <c r="B29" s="101"/>
      <c r="C29" s="101"/>
      <c r="D29" s="119">
        <f>SUMIF(SWIFT!$A$15:$LG$15,D24,SWIFT!$A$20:$LG$20)</f>
        <v>157004</v>
      </c>
      <c r="E29" s="119">
        <f>SUMIF(SWIFT!$A$15:$LG$15,E24,SWIFT!$A$20:$LG$20)</f>
        <v>114713</v>
      </c>
      <c r="F29" s="119">
        <f>SUMIF(SWIFT!$A$15:$LG$15,F24,SWIFT!$A$20:$LG$20)</f>
        <v>230381</v>
      </c>
      <c r="G29" s="119">
        <f>SUMIF(SWIFT!$A$15:$LG$15,G24,SWIFT!$A$20:$LG$20)</f>
        <v>182002</v>
      </c>
      <c r="H29" s="119">
        <f>SUMIF(SWIFT!$A$15:$LG$15,H24,SWIFT!$A$20:$LG$20)</f>
        <v>22711</v>
      </c>
      <c r="I29" s="119">
        <f>SUMIF(SWIFT!$A$15:$LG$15,I24,SWIFT!$A$20:$LG$20)</f>
        <v>0</v>
      </c>
      <c r="J29" s="119">
        <f>SUMIF(SWIFT!$A$15:$LG$15,J24,SWIFT!$A$20:$LG$20)</f>
        <v>0</v>
      </c>
      <c r="K29" s="119">
        <f>SUMIF(SWIFT!$A$15:$LG$15,K24,SWIFT!$A$20:$LG$20)</f>
        <v>0</v>
      </c>
      <c r="L29" s="119">
        <f>SUMIF(SWIFT!$A$15:$LG$15,L24,SWIFT!$A$20:$LG$20)</f>
        <v>0</v>
      </c>
      <c r="M29" s="119">
        <f>SUMIF(SWIFT!$A$15:$LG$15,M24,SWIFT!$A$20:$LG$20)</f>
        <v>0</v>
      </c>
      <c r="N29" s="119">
        <f>SUMIF(SWIFT!$A$15:$LG$15,N24,SWIFT!$A$20:$LG$20)</f>
        <v>0</v>
      </c>
      <c r="O29" s="119">
        <f>SUMIF(SWIFT!$A$15:$LG$15,O24,SWIFT!$A$20:$LG$20)</f>
        <v>0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2"/>
      <c r="Z29" s="102"/>
      <c r="AA29" s="102"/>
      <c r="AB29" s="102"/>
      <c r="AC29" s="102"/>
    </row>
    <row r="30" spans="1:29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2"/>
      <c r="Z30" s="102"/>
      <c r="AA30" s="102"/>
      <c r="AB30" s="102"/>
      <c r="AC30" s="102"/>
    </row>
    <row r="31" spans="1:29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2"/>
      <c r="Z31" s="102"/>
      <c r="AA31" s="102"/>
      <c r="AB31" s="102"/>
      <c r="AC31" s="102"/>
    </row>
    <row r="32" spans="1:29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2"/>
      <c r="Z32" s="102"/>
      <c r="AA32" s="102"/>
      <c r="AB32" s="102"/>
      <c r="AC32" s="102"/>
    </row>
    <row r="33" spans="1:29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2"/>
      <c r="Z33" s="102"/>
      <c r="AA33" s="102"/>
      <c r="AB33" s="102"/>
      <c r="AC33" s="102"/>
    </row>
    <row r="34" spans="1:29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2"/>
      <c r="Z34" s="102"/>
      <c r="AA34" s="102"/>
      <c r="AB34" s="102"/>
      <c r="AC34" s="102"/>
    </row>
    <row r="35" spans="1:29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2"/>
      <c r="Z35" s="102"/>
      <c r="AA35" s="102"/>
      <c r="AB35" s="102"/>
      <c r="AC35" s="102"/>
    </row>
    <row r="36" spans="1:29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2"/>
      <c r="Z36" s="102"/>
      <c r="AA36" s="102"/>
      <c r="AB36" s="102"/>
      <c r="AC36" s="102"/>
    </row>
    <row r="37" spans="1:29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2"/>
      <c r="Z37" s="102"/>
      <c r="AA37" s="102"/>
      <c r="AB37" s="102"/>
      <c r="AC37" s="102"/>
    </row>
    <row r="38" spans="1:29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2"/>
      <c r="Z38" s="102"/>
      <c r="AA38" s="102"/>
      <c r="AB38" s="102"/>
      <c r="AC38" s="102"/>
    </row>
    <row r="39" spans="1:29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2"/>
      <c r="Z39" s="102"/>
      <c r="AA39" s="102"/>
      <c r="AB39" s="102"/>
      <c r="AC39" s="102"/>
    </row>
    <row r="40" spans="1:29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</row>
    <row r="41" spans="1:29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</row>
    <row r="42" spans="1:29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</row>
    <row r="43" spans="1:29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</row>
    <row r="44" spans="1:29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</row>
    <row r="45" spans="1:29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</row>
    <row r="46" spans="1:29">
      <c r="A46" s="10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</row>
    <row r="47" spans="1:29">
      <c r="A47" s="10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</row>
    <row r="48" spans="1:29">
      <c r="A48" s="10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</row>
    <row r="49" spans="1:29">
      <c r="A49" s="10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</row>
    <row r="50" spans="1:29">
      <c r="A50" s="10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</row>
    <row r="51" spans="1:29">
      <c r="A51" s="10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</row>
    <row r="52" spans="1:29">
      <c r="A52" s="10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</row>
    <row r="53" spans="1:29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</row>
    <row r="54" spans="1:29">
      <c r="A54" s="102"/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</row>
    <row r="55" spans="1:29">
      <c r="A55" s="102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</row>
    <row r="56" spans="1:29">
      <c r="A56" s="102"/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</row>
    <row r="57" spans="1:29">
      <c r="A57" s="102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</row>
    <row r="58" spans="1:29">
      <c r="A58" s="102"/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</row>
    <row r="59" spans="1:29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</row>
    <row r="60" spans="1:29">
      <c r="A60" s="102"/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</row>
    <row r="61" spans="1:29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</row>
    <row r="62" spans="1:29">
      <c r="A62" s="102"/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</row>
    <row r="63" spans="1:29">
      <c r="A63" s="102"/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</row>
    <row r="64" spans="1:29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</row>
    <row r="65" spans="1:29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</row>
    <row r="66" spans="1:29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</row>
    <row r="67" spans="1:29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</row>
    <row r="68" spans="1:29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</row>
    <row r="69" spans="1:29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</row>
    <row r="70" spans="1:29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</row>
    <row r="71" spans="1:29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</row>
    <row r="72" spans="1:29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</row>
    <row r="73" spans="1:29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</row>
    <row r="74" spans="1:29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</row>
    <row r="75" spans="1:29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</row>
    <row r="76" spans="1:29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</row>
    <row r="77" spans="1:29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</row>
    <row r="78" spans="1:29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</row>
    <row r="79" spans="1:29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</row>
    <row r="80" spans="1:29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</row>
    <row r="81" spans="1:29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</row>
    <row r="82" spans="1:29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</row>
    <row r="83" spans="1:29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</row>
    <row r="84" spans="1:29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</row>
    <row r="85" spans="1:29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</row>
    <row r="86" spans="1:29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</row>
    <row r="87" spans="1:29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</row>
    <row r="88" spans="1:29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</row>
    <row r="89" spans="1:29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</row>
    <row r="90" spans="1:29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</row>
    <row r="91" spans="1:29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</row>
    <row r="92" spans="1:29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</row>
    <row r="93" spans="1:29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</row>
    <row r="94" spans="1:29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</row>
    <row r="95" spans="1:29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</row>
    <row r="96" spans="1:29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</row>
    <row r="97" spans="1:29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</row>
    <row r="98" spans="1:29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</row>
    <row r="99" spans="1:29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</row>
    <row r="100" spans="1:29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</row>
    <row r="101" spans="1:29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</row>
    <row r="102" spans="1:29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</row>
    <row r="103" spans="1:29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</row>
    <row r="104" spans="1:29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</row>
    <row r="105" spans="1:29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</row>
    <row r="106" spans="1:29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</row>
    <row r="107" spans="1:29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</row>
    <row r="108" spans="1:29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</row>
    <row r="109" spans="1:29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</row>
    <row r="110" spans="1:29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</row>
    <row r="111" spans="1:29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</row>
    <row r="112" spans="1:29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</row>
    <row r="113" spans="1:29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</row>
    <row r="114" spans="1:29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</row>
    <row r="115" spans="1:29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</row>
    <row r="116" spans="1:29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</row>
    <row r="117" spans="1:29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</row>
    <row r="118" spans="1:29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</row>
    <row r="119" spans="1:29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</row>
    <row r="120" spans="1:29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</row>
    <row r="121" spans="1:29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</row>
    <row r="122" spans="1:29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</row>
    <row r="123" spans="1:29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</row>
    <row r="124" spans="1:29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</row>
    <row r="125" spans="1:29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</row>
    <row r="126" spans="1:29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</row>
    <row r="127" spans="1:29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</row>
    <row r="128" spans="1:29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</row>
    <row r="129" spans="1:29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</row>
    <row r="130" spans="1:29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</row>
    <row r="131" spans="1:29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</row>
    <row r="132" spans="1:29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</row>
    <row r="133" spans="1:29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</row>
    <row r="134" spans="1:29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</row>
    <row r="135" spans="1:29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</row>
    <row r="136" spans="1:29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</row>
    <row r="137" spans="1:29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</row>
    <row r="138" spans="1:29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</row>
    <row r="139" spans="1:29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</row>
    <row r="140" spans="1:29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</row>
    <row r="141" spans="1:29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</row>
    <row r="142" spans="1:29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</row>
    <row r="143" spans="1:29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</row>
    <row r="144" spans="1:29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</row>
    <row r="145" spans="1:29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</row>
    <row r="146" spans="1:29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</row>
    <row r="147" spans="1:29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</row>
    <row r="148" spans="1:29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</row>
    <row r="149" spans="1:29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</row>
    <row r="150" spans="1:29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</row>
    <row r="151" spans="1:29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</row>
    <row r="152" spans="1:29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</row>
    <row r="153" spans="1:29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</row>
    <row r="154" spans="1:29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</row>
    <row r="155" spans="1:29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</row>
    <row r="156" spans="1:29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</row>
    <row r="157" spans="1:29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</row>
    <row r="158" spans="1:29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</row>
    <row r="159" spans="1:29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</row>
    <row r="160" spans="1:29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</row>
    <row r="161" spans="1:29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</row>
    <row r="162" spans="1:29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</row>
    <row r="163" spans="1:29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</row>
    <row r="164" spans="1:29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</row>
    <row r="165" spans="1:29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</row>
    <row r="166" spans="1:29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</row>
    <row r="167" spans="1:29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</row>
    <row r="168" spans="1:29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</row>
    <row r="169" spans="1:29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</row>
    <row r="170" spans="1:29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</row>
    <row r="171" spans="1:29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</row>
    <row r="172" spans="1:29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</row>
    <row r="173" spans="1:29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</row>
    <row r="174" spans="1:29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</row>
    <row r="175" spans="1:29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</row>
    <row r="176" spans="1:29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</row>
    <row r="177" spans="1:29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</row>
    <row r="178" spans="1:29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</row>
    <row r="179" spans="1:29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</row>
    <row r="180" spans="1:29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</row>
    <row r="181" spans="1:29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</row>
    <row r="182" spans="1:29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</row>
    <row r="183" spans="1:29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</row>
    <row r="184" spans="1:29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</row>
    <row r="185" spans="1:29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</row>
    <row r="186" spans="1:29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</row>
    <row r="187" spans="1:29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</row>
    <row r="188" spans="1:29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</row>
    <row r="189" spans="1:29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</row>
    <row r="190" spans="1:29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</row>
    <row r="191" spans="1:29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</row>
    <row r="192" spans="1:29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</row>
    <row r="193" spans="1:29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</row>
    <row r="194" spans="1:29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</row>
    <row r="195" spans="1:29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</row>
    <row r="196" spans="1:29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</row>
    <row r="197" spans="1:29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</row>
    <row r="198" spans="1:29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</row>
    <row r="199" spans="1:29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</row>
    <row r="200" spans="1:29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</row>
    <row r="201" spans="1:29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</row>
    <row r="202" spans="1:29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</row>
    <row r="203" spans="1:29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</row>
    <row r="204" spans="1:29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</row>
    <row r="205" spans="1:29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</row>
    <row r="206" spans="1:29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</row>
    <row r="207" spans="1:29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</row>
    <row r="208" spans="1:29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</row>
    <row r="209" spans="1:29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</row>
    <row r="210" spans="1:29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</row>
    <row r="211" spans="1:29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</row>
    <row r="212" spans="1:29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</row>
    <row r="213" spans="1:29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</row>
    <row r="214" spans="1:29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</row>
    <row r="215" spans="1:29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</row>
    <row r="216" spans="1:29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</row>
    <row r="217" spans="1:29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</row>
    <row r="218" spans="1:29">
      <c r="A218" s="102"/>
      <c r="B218" s="102"/>
      <c r="C218" s="102"/>
      <c r="D218" s="102"/>
      <c r="E218" s="102"/>
      <c r="F218" s="102"/>
      <c r="G218" s="102"/>
      <c r="H218" s="102"/>
      <c r="I218" s="102"/>
      <c r="J218" s="102"/>
      <c r="K218" s="102"/>
      <c r="L218" s="102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</row>
    <row r="219" spans="1:29">
      <c r="A219" s="102"/>
      <c r="B219" s="102"/>
      <c r="C219" s="102"/>
      <c r="D219" s="102"/>
      <c r="E219" s="102"/>
      <c r="F219" s="102"/>
      <c r="G219" s="102"/>
      <c r="H219" s="102"/>
      <c r="I219" s="102"/>
      <c r="J219" s="102"/>
      <c r="K219" s="102"/>
      <c r="L219" s="102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</row>
    <row r="220" spans="1:29">
      <c r="A220" s="102"/>
      <c r="B220" s="102"/>
      <c r="C220" s="102"/>
      <c r="D220" s="102"/>
      <c r="E220" s="102"/>
      <c r="F220" s="102"/>
      <c r="G220" s="102"/>
      <c r="H220" s="102"/>
      <c r="I220" s="102"/>
      <c r="J220" s="102"/>
      <c r="K220" s="102"/>
      <c r="L220" s="102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</row>
    <row r="221" spans="1:29">
      <c r="A221" s="102"/>
      <c r="B221" s="102"/>
      <c r="C221" s="102"/>
      <c r="D221" s="102"/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</row>
    <row r="222" spans="1:29">
      <c r="A222" s="102"/>
      <c r="B222" s="102"/>
      <c r="C222" s="102"/>
      <c r="D222" s="102"/>
      <c r="E222" s="102"/>
      <c r="F222" s="102"/>
      <c r="G222" s="102"/>
      <c r="H222" s="102"/>
      <c r="I222" s="102"/>
      <c r="J222" s="102"/>
      <c r="K222" s="102"/>
      <c r="L222" s="102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</row>
    <row r="223" spans="1:29">
      <c r="A223" s="102"/>
      <c r="B223" s="102"/>
      <c r="C223" s="102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</row>
    <row r="224" spans="1:29">
      <c r="A224" s="102"/>
      <c r="B224" s="102"/>
      <c r="C224" s="102"/>
      <c r="D224" s="102"/>
      <c r="E224" s="102"/>
      <c r="F224" s="102"/>
      <c r="G224" s="102"/>
      <c r="H224" s="102"/>
      <c r="I224" s="102"/>
      <c r="J224" s="102"/>
      <c r="K224" s="102"/>
      <c r="L224" s="102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</row>
    <row r="225" spans="1:29">
      <c r="A225" s="102"/>
      <c r="B225" s="102"/>
      <c r="C225" s="102"/>
      <c r="D225" s="102"/>
      <c r="E225" s="102"/>
      <c r="F225" s="102"/>
      <c r="G225" s="102"/>
      <c r="H225" s="102"/>
      <c r="I225" s="102"/>
      <c r="J225" s="102"/>
      <c r="K225" s="102"/>
      <c r="L225" s="102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</row>
    <row r="226" spans="1:29">
      <c r="A226" s="102"/>
      <c r="B226" s="102"/>
      <c r="C226" s="102"/>
      <c r="D226" s="102"/>
      <c r="E226" s="102"/>
      <c r="F226" s="102"/>
      <c r="G226" s="102"/>
      <c r="H226" s="102"/>
      <c r="I226" s="102"/>
      <c r="J226" s="102"/>
      <c r="K226" s="102"/>
      <c r="L226" s="102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</row>
    <row r="227" spans="1:29">
      <c r="A227" s="102"/>
      <c r="B227" s="102"/>
      <c r="C227" s="102"/>
      <c r="D227" s="102"/>
      <c r="E227" s="102"/>
      <c r="F227" s="102"/>
      <c r="G227" s="102"/>
      <c r="H227" s="102"/>
      <c r="I227" s="102"/>
      <c r="J227" s="102"/>
      <c r="K227" s="102"/>
      <c r="L227" s="102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</row>
    <row r="228" spans="1:29">
      <c r="A228" s="102"/>
      <c r="B228" s="102"/>
      <c r="C228" s="102"/>
      <c r="D228" s="102"/>
      <c r="E228" s="102"/>
      <c r="F228" s="102"/>
      <c r="G228" s="102"/>
      <c r="H228" s="102"/>
      <c r="I228" s="102"/>
      <c r="J228" s="102"/>
      <c r="K228" s="102"/>
      <c r="L228" s="102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</row>
    <row r="229" spans="1:29">
      <c r="A229" s="102"/>
      <c r="B229" s="102"/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</row>
    <row r="230" spans="1:29">
      <c r="A230" s="102"/>
      <c r="B230" s="102"/>
      <c r="C230" s="102"/>
      <c r="D230" s="102"/>
      <c r="E230" s="102"/>
      <c r="F230" s="102"/>
      <c r="G230" s="102"/>
      <c r="H230" s="102"/>
      <c r="I230" s="102"/>
      <c r="J230" s="102"/>
      <c r="K230" s="102"/>
      <c r="L230" s="102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</row>
    <row r="231" spans="1:29">
      <c r="A231" s="102"/>
      <c r="B231" s="102"/>
      <c r="C231" s="102"/>
      <c r="D231" s="102"/>
      <c r="E231" s="102"/>
      <c r="F231" s="102"/>
      <c r="G231" s="102"/>
      <c r="H231" s="102"/>
      <c r="I231" s="102"/>
      <c r="J231" s="102"/>
      <c r="K231" s="102"/>
      <c r="L231" s="102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</row>
    <row r="232" spans="1:29">
      <c r="A232" s="102"/>
      <c r="B232" s="102"/>
      <c r="C232" s="102"/>
      <c r="D232" s="102"/>
      <c r="E232" s="102"/>
      <c r="F232" s="102"/>
      <c r="G232" s="102"/>
      <c r="H232" s="102"/>
      <c r="I232" s="102"/>
      <c r="J232" s="102"/>
      <c r="K232" s="102"/>
      <c r="L232" s="102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</row>
    <row r="233" spans="1:29">
      <c r="A233" s="102"/>
      <c r="B233" s="102"/>
      <c r="C233" s="102"/>
      <c r="D233" s="102"/>
      <c r="E233" s="102"/>
      <c r="F233" s="102"/>
      <c r="G233" s="102"/>
      <c r="H233" s="102"/>
      <c r="I233" s="102"/>
      <c r="J233" s="102"/>
      <c r="K233" s="102"/>
      <c r="L233" s="102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</row>
    <row r="234" spans="1:29">
      <c r="A234" s="102"/>
      <c r="B234" s="102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</row>
    <row r="235" spans="1:29">
      <c r="A235" s="102"/>
      <c r="B235" s="102"/>
      <c r="C235" s="102"/>
      <c r="D235" s="102"/>
      <c r="E235" s="102"/>
      <c r="F235" s="102"/>
      <c r="G235" s="102"/>
      <c r="H235" s="102"/>
      <c r="I235" s="102"/>
      <c r="J235" s="102"/>
      <c r="K235" s="102"/>
      <c r="L235" s="102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</row>
    <row r="236" spans="1:29">
      <c r="A236" s="102"/>
      <c r="B236" s="102"/>
      <c r="C236" s="102"/>
      <c r="D236" s="102"/>
      <c r="E236" s="102"/>
      <c r="F236" s="102"/>
      <c r="G236" s="102"/>
      <c r="H236" s="102"/>
      <c r="I236" s="102"/>
      <c r="J236" s="102"/>
      <c r="K236" s="102"/>
      <c r="L236" s="102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</row>
    <row r="237" spans="1:29">
      <c r="A237" s="102"/>
      <c r="B237" s="102"/>
      <c r="C237" s="102"/>
      <c r="D237" s="102"/>
      <c r="E237" s="102"/>
      <c r="F237" s="102"/>
      <c r="G237" s="102"/>
      <c r="H237" s="102"/>
      <c r="I237" s="102"/>
      <c r="J237" s="102"/>
      <c r="K237" s="102"/>
      <c r="L237" s="102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</row>
    <row r="238" spans="1:29">
      <c r="A238" s="102"/>
      <c r="B238" s="102"/>
      <c r="C238" s="102"/>
      <c r="D238" s="102"/>
      <c r="E238" s="102"/>
      <c r="F238" s="102"/>
      <c r="G238" s="102"/>
      <c r="H238" s="102"/>
      <c r="I238" s="102"/>
      <c r="J238" s="102"/>
      <c r="K238" s="102"/>
      <c r="L238" s="102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</row>
    <row r="239" spans="1:29">
      <c r="A239" s="102"/>
      <c r="B239" s="102"/>
      <c r="C239" s="102"/>
      <c r="D239" s="102"/>
      <c r="E239" s="102"/>
      <c r="F239" s="102"/>
      <c r="G239" s="102"/>
      <c r="H239" s="102"/>
      <c r="I239" s="102"/>
      <c r="J239" s="102"/>
      <c r="K239" s="102"/>
      <c r="L239" s="102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</row>
    <row r="240" spans="1:29">
      <c r="A240" s="102"/>
      <c r="B240" s="102"/>
      <c r="C240" s="102"/>
      <c r="D240" s="102"/>
      <c r="E240" s="102"/>
      <c r="F240" s="102"/>
      <c r="G240" s="102"/>
      <c r="H240" s="102"/>
      <c r="I240" s="102"/>
      <c r="J240" s="102"/>
      <c r="K240" s="102"/>
      <c r="L240" s="102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</row>
    <row r="241" spans="1:29">
      <c r="A241" s="102"/>
      <c r="B241" s="102"/>
      <c r="C241" s="102"/>
      <c r="D241" s="102"/>
      <c r="E241" s="102"/>
      <c r="F241" s="102"/>
      <c r="G241" s="102"/>
      <c r="H241" s="102"/>
      <c r="I241" s="102"/>
      <c r="J241" s="102"/>
      <c r="K241" s="102"/>
      <c r="L241" s="102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</row>
    <row r="242" spans="1:29">
      <c r="A242" s="102"/>
      <c r="B242" s="102"/>
      <c r="C242" s="102"/>
      <c r="D242" s="102"/>
      <c r="E242" s="102"/>
      <c r="F242" s="102"/>
      <c r="G242" s="102"/>
      <c r="H242" s="102"/>
      <c r="I242" s="102"/>
      <c r="J242" s="102"/>
      <c r="K242" s="102"/>
      <c r="L242" s="102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</row>
    <row r="243" spans="1:29">
      <c r="A243" s="102"/>
      <c r="B243" s="102"/>
      <c r="C243" s="102"/>
      <c r="D243" s="102"/>
      <c r="E243" s="102"/>
      <c r="F243" s="102"/>
      <c r="G243" s="102"/>
      <c r="H243" s="102"/>
      <c r="I243" s="102"/>
      <c r="J243" s="102"/>
      <c r="K243" s="102"/>
      <c r="L243" s="102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</row>
    <row r="244" spans="1:29">
      <c r="A244" s="102"/>
      <c r="B244" s="102"/>
      <c r="C244" s="102"/>
      <c r="D244" s="102"/>
      <c r="E244" s="102"/>
      <c r="F244" s="102"/>
      <c r="G244" s="102"/>
      <c r="H244" s="102"/>
      <c r="I244" s="102"/>
      <c r="J244" s="102"/>
      <c r="K244" s="102"/>
      <c r="L244" s="102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</row>
    <row r="245" spans="1:29">
      <c r="A245" s="102"/>
      <c r="B245" s="102"/>
      <c r="C245" s="102"/>
      <c r="D245" s="102"/>
      <c r="E245" s="102"/>
      <c r="F245" s="102"/>
      <c r="G245" s="102"/>
      <c r="H245" s="102"/>
      <c r="I245" s="102"/>
      <c r="J245" s="102"/>
      <c r="K245" s="102"/>
      <c r="L245" s="102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</row>
    <row r="246" spans="1:29">
      <c r="A246" s="102"/>
      <c r="B246" s="102"/>
      <c r="C246" s="102"/>
      <c r="D246" s="102"/>
      <c r="E246" s="102"/>
      <c r="F246" s="102"/>
      <c r="G246" s="102"/>
      <c r="H246" s="102"/>
      <c r="I246" s="102"/>
      <c r="J246" s="102"/>
      <c r="K246" s="102"/>
      <c r="L246" s="102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</row>
    <row r="247" spans="1:29">
      <c r="A247" s="102"/>
      <c r="B247" s="102"/>
      <c r="C247" s="102"/>
      <c r="D247" s="102"/>
      <c r="E247" s="102"/>
      <c r="F247" s="102"/>
      <c r="G247" s="102"/>
      <c r="H247" s="102"/>
      <c r="I247" s="102"/>
      <c r="J247" s="102"/>
      <c r="K247" s="102"/>
      <c r="L247" s="102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</row>
    <row r="248" spans="1:29">
      <c r="A248" s="102"/>
      <c r="B248" s="102"/>
      <c r="C248" s="102"/>
      <c r="D248" s="102"/>
      <c r="E248" s="102"/>
      <c r="F248" s="102"/>
      <c r="G248" s="102"/>
      <c r="H248" s="102"/>
      <c r="I248" s="102"/>
      <c r="J248" s="102"/>
      <c r="K248" s="102"/>
      <c r="L248" s="102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</row>
    <row r="249" spans="1:29">
      <c r="A249" s="102"/>
      <c r="B249" s="102"/>
      <c r="C249" s="102"/>
      <c r="D249" s="102"/>
      <c r="E249" s="102"/>
      <c r="F249" s="102"/>
      <c r="G249" s="102"/>
      <c r="H249" s="102"/>
      <c r="I249" s="102"/>
      <c r="J249" s="102"/>
      <c r="K249" s="102"/>
      <c r="L249" s="102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</row>
    <row r="250" spans="1:29">
      <c r="A250" s="102"/>
      <c r="B250" s="102"/>
      <c r="C250" s="102"/>
      <c r="D250" s="102"/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</row>
    <row r="251" spans="1:29">
      <c r="A251" s="102"/>
      <c r="B251" s="102"/>
      <c r="C251" s="102"/>
      <c r="D251" s="102"/>
      <c r="E251" s="102"/>
      <c r="F251" s="102"/>
      <c r="G251" s="102"/>
      <c r="H251" s="102"/>
      <c r="I251" s="102"/>
      <c r="J251" s="102"/>
      <c r="K251" s="102"/>
      <c r="L251" s="102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</row>
    <row r="252" spans="1:29">
      <c r="A252" s="102"/>
      <c r="B252" s="102"/>
      <c r="C252" s="102"/>
      <c r="D252" s="102"/>
      <c r="E252" s="102"/>
      <c r="F252" s="102"/>
      <c r="G252" s="102"/>
      <c r="H252" s="102"/>
      <c r="I252" s="102"/>
      <c r="J252" s="102"/>
      <c r="K252" s="102"/>
      <c r="L252" s="102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</row>
    <row r="253" spans="1:29">
      <c r="A253" s="102"/>
      <c r="B253" s="102"/>
      <c r="C253" s="102"/>
      <c r="D253" s="102"/>
      <c r="E253" s="102"/>
      <c r="F253" s="102"/>
      <c r="G253" s="102"/>
      <c r="H253" s="102"/>
      <c r="I253" s="102"/>
      <c r="J253" s="102"/>
      <c r="K253" s="102"/>
      <c r="L253" s="102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</row>
    <row r="254" spans="1:29">
      <c r="A254" s="102"/>
      <c r="B254" s="102"/>
      <c r="C254" s="102"/>
      <c r="D254" s="102"/>
      <c r="E254" s="102"/>
      <c r="F254" s="102"/>
      <c r="G254" s="102"/>
      <c r="H254" s="102"/>
      <c r="I254" s="102"/>
      <c r="J254" s="102"/>
      <c r="K254" s="102"/>
      <c r="L254" s="102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</row>
    <row r="255" spans="1:29">
      <c r="A255" s="102"/>
      <c r="B255" s="102"/>
      <c r="C255" s="102"/>
      <c r="D255" s="102"/>
      <c r="E255" s="102"/>
      <c r="F255" s="102"/>
      <c r="G255" s="102"/>
      <c r="H255" s="102"/>
      <c r="I255" s="102"/>
      <c r="J255" s="102"/>
      <c r="K255" s="102"/>
      <c r="L255" s="102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</row>
    <row r="256" spans="1:29">
      <c r="A256" s="102"/>
      <c r="B256" s="102"/>
      <c r="C256" s="102"/>
      <c r="D256" s="102"/>
      <c r="E256" s="102"/>
      <c r="F256" s="102"/>
      <c r="G256" s="102"/>
      <c r="H256" s="102"/>
      <c r="I256" s="102"/>
      <c r="J256" s="102"/>
      <c r="K256" s="102"/>
      <c r="L256" s="102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</row>
    <row r="257" spans="1:29">
      <c r="A257" s="102"/>
      <c r="B257" s="102"/>
      <c r="C257" s="102"/>
      <c r="D257" s="102"/>
      <c r="E257" s="102"/>
      <c r="F257" s="102"/>
      <c r="G257" s="102"/>
      <c r="H257" s="102"/>
      <c r="I257" s="102"/>
      <c r="J257" s="102"/>
      <c r="K257" s="102"/>
      <c r="L257" s="102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</row>
    <row r="258" spans="1:29">
      <c r="A258" s="102"/>
      <c r="B258" s="102"/>
      <c r="C258" s="102"/>
      <c r="D258" s="102"/>
      <c r="E258" s="102"/>
      <c r="F258" s="102"/>
      <c r="G258" s="102"/>
      <c r="H258" s="102"/>
      <c r="I258" s="102"/>
      <c r="J258" s="102"/>
      <c r="K258" s="102"/>
      <c r="L258" s="102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</row>
    <row r="259" spans="1:29">
      <c r="A259" s="102"/>
      <c r="B259" s="102"/>
      <c r="C259" s="102"/>
      <c r="D259" s="102"/>
      <c r="E259" s="102"/>
      <c r="F259" s="102"/>
      <c r="G259" s="102"/>
      <c r="H259" s="102"/>
      <c r="I259" s="102"/>
      <c r="J259" s="102"/>
      <c r="K259" s="102"/>
      <c r="L259" s="102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</row>
    <row r="260" spans="1:29">
      <c r="A260" s="102"/>
      <c r="B260" s="102"/>
      <c r="C260" s="102"/>
      <c r="D260" s="102"/>
      <c r="E260" s="102"/>
      <c r="F260" s="102"/>
      <c r="G260" s="102"/>
      <c r="H260" s="102"/>
      <c r="I260" s="102"/>
      <c r="J260" s="102"/>
      <c r="K260" s="102"/>
      <c r="L260" s="102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</row>
    <row r="261" spans="1:29">
      <c r="A261" s="102"/>
      <c r="B261" s="102"/>
      <c r="C261" s="102"/>
      <c r="D261" s="102"/>
      <c r="E261" s="102"/>
      <c r="F261" s="102"/>
      <c r="G261" s="102"/>
      <c r="H261" s="102"/>
      <c r="I261" s="102"/>
      <c r="J261" s="102"/>
      <c r="K261" s="102"/>
      <c r="L261" s="102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</row>
    <row r="262" spans="1:29">
      <c r="A262" s="102"/>
      <c r="B262" s="102"/>
      <c r="C262" s="102"/>
      <c r="D262" s="102"/>
      <c r="E262" s="102"/>
      <c r="F262" s="102"/>
      <c r="G262" s="102"/>
      <c r="H262" s="102"/>
      <c r="I262" s="102"/>
      <c r="J262" s="102"/>
      <c r="K262" s="102"/>
      <c r="L262" s="102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</row>
    <row r="263" spans="1:29">
      <c r="A263" s="102"/>
      <c r="B263" s="102"/>
      <c r="C263" s="102"/>
      <c r="D263" s="102"/>
      <c r="E263" s="102"/>
      <c r="F263" s="102"/>
      <c r="G263" s="102"/>
      <c r="H263" s="102"/>
      <c r="I263" s="102"/>
      <c r="J263" s="102"/>
      <c r="K263" s="102"/>
      <c r="L263" s="102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</row>
    <row r="264" spans="1:29">
      <c r="A264" s="102"/>
      <c r="B264" s="102"/>
      <c r="C264" s="102"/>
      <c r="D264" s="102"/>
      <c r="E264" s="102"/>
      <c r="F264" s="102"/>
      <c r="G264" s="102"/>
      <c r="H264" s="102"/>
      <c r="I264" s="102"/>
      <c r="J264" s="102"/>
      <c r="K264" s="102"/>
      <c r="L264" s="102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</row>
    <row r="265" spans="1:29">
      <c r="A265" s="102"/>
      <c r="B265" s="102"/>
      <c r="C265" s="102"/>
      <c r="D265" s="102"/>
      <c r="E265" s="102"/>
      <c r="F265" s="102"/>
      <c r="G265" s="102"/>
      <c r="H265" s="102"/>
      <c r="I265" s="102"/>
      <c r="J265" s="102"/>
      <c r="K265" s="102"/>
      <c r="L265" s="102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</row>
    <row r="266" spans="1:29">
      <c r="A266" s="102"/>
      <c r="B266" s="102"/>
      <c r="C266" s="102"/>
      <c r="D266" s="102"/>
      <c r="E266" s="102"/>
      <c r="F266" s="102"/>
      <c r="G266" s="102"/>
      <c r="H266" s="102"/>
      <c r="I266" s="102"/>
      <c r="J266" s="102"/>
      <c r="K266" s="102"/>
      <c r="L266" s="102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</row>
    <row r="267" spans="1:29">
      <c r="A267" s="102"/>
      <c r="B267" s="102"/>
      <c r="C267" s="102"/>
      <c r="D267" s="102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</row>
    <row r="268" spans="1:29">
      <c r="A268" s="102"/>
      <c r="B268" s="102"/>
      <c r="C268" s="102"/>
      <c r="D268" s="102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</row>
    <row r="269" spans="1:29">
      <c r="A269" s="102"/>
      <c r="B269" s="102"/>
      <c r="C269" s="102"/>
      <c r="D269" s="102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</row>
    <row r="270" spans="1:29">
      <c r="A270" s="102"/>
      <c r="B270" s="102"/>
      <c r="C270" s="102"/>
      <c r="D270" s="102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</row>
    <row r="271" spans="1:29">
      <c r="A271" s="102"/>
      <c r="B271" s="102"/>
      <c r="C271" s="102"/>
      <c r="D271" s="102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</row>
    <row r="272" spans="1:29">
      <c r="A272" s="102"/>
      <c r="B272" s="102"/>
      <c r="C272" s="102"/>
      <c r="D272" s="102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</row>
    <row r="273" spans="1:29">
      <c r="A273" s="102"/>
      <c r="B273" s="102"/>
      <c r="C273" s="102"/>
      <c r="D273" s="102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</row>
    <row r="274" spans="1:29">
      <c r="A274" s="102"/>
      <c r="B274" s="102"/>
      <c r="C274" s="102"/>
      <c r="D274" s="102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</row>
    <row r="275" spans="1:29">
      <c r="A275" s="102"/>
      <c r="B275" s="102"/>
      <c r="C275" s="102"/>
      <c r="D275" s="102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</row>
    <row r="276" spans="1:29">
      <c r="A276" s="102"/>
      <c r="B276" s="102"/>
      <c r="C276" s="102"/>
      <c r="D276" s="102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</row>
    <row r="277" spans="1:29">
      <c r="A277" s="102"/>
      <c r="B277" s="102"/>
      <c r="C277" s="102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</row>
    <row r="278" spans="1:29">
      <c r="A278" s="102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</row>
    <row r="279" spans="1:29">
      <c r="A279" s="102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</row>
    <row r="280" spans="1:29">
      <c r="A280" s="102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</row>
    <row r="281" spans="1:29">
      <c r="A281" s="102"/>
      <c r="B281" s="102"/>
      <c r="C281" s="102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</row>
    <row r="282" spans="1:29">
      <c r="A282" s="102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</row>
    <row r="283" spans="1:29">
      <c r="A283" s="102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</row>
    <row r="284" spans="1:29">
      <c r="A284" s="102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</row>
    <row r="285" spans="1:29">
      <c r="A285" s="102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</row>
    <row r="286" spans="1:29">
      <c r="A286" s="102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</row>
    <row r="287" spans="1:29">
      <c r="A287" s="102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</row>
    <row r="288" spans="1:29">
      <c r="A288" s="102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</row>
    <row r="289" spans="1:29">
      <c r="A289" s="102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</row>
    <row r="290" spans="1:29">
      <c r="A290" s="102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</row>
    <row r="291" spans="1:29">
      <c r="A291" s="102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</row>
    <row r="292" spans="1:29">
      <c r="A292" s="102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</row>
    <row r="293" spans="1:29">
      <c r="A293" s="102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</row>
    <row r="294" spans="1:29">
      <c r="A294" s="102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</row>
    <row r="295" spans="1:29">
      <c r="A295" s="102"/>
      <c r="B295" s="102"/>
      <c r="C295" s="102"/>
      <c r="D295" s="102"/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</row>
    <row r="296" spans="1:29">
      <c r="A296" s="102"/>
      <c r="B296" s="102"/>
      <c r="C296" s="102"/>
      <c r="D296" s="102"/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</row>
    <row r="297" spans="1:29">
      <c r="A297" s="102"/>
      <c r="B297" s="102"/>
      <c r="C297" s="102"/>
      <c r="D297" s="102"/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</row>
    <row r="298" spans="1:29">
      <c r="A298" s="102"/>
      <c r="B298" s="102"/>
      <c r="C298" s="102"/>
      <c r="D298" s="102"/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</row>
    <row r="299" spans="1:29">
      <c r="A299" s="102"/>
      <c r="B299" s="102"/>
      <c r="C299" s="102"/>
      <c r="D299" s="102"/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</row>
    <row r="300" spans="1:29">
      <c r="A300" s="102"/>
      <c r="B300" s="102"/>
      <c r="C300" s="102"/>
      <c r="D300" s="102"/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</row>
    <row r="301" spans="1:29">
      <c r="A301" s="102"/>
      <c r="B301" s="102"/>
      <c r="C301" s="102"/>
      <c r="D301" s="102"/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</row>
    <row r="302" spans="1:29">
      <c r="A302" s="102"/>
      <c r="B302" s="102"/>
      <c r="C302" s="102"/>
      <c r="D302" s="102"/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</row>
    <row r="303" spans="1:29">
      <c r="A303" s="102"/>
      <c r="B303" s="102"/>
      <c r="C303" s="102"/>
      <c r="D303" s="102"/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</row>
    <row r="304" spans="1:29">
      <c r="A304" s="102"/>
      <c r="B304" s="102"/>
      <c r="C304" s="102"/>
      <c r="D304" s="102"/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</row>
    <row r="305" spans="1:29">
      <c r="A305" s="102"/>
      <c r="B305" s="102"/>
      <c r="C305" s="102"/>
      <c r="D305" s="102"/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</row>
    <row r="306" spans="1:29">
      <c r="A306" s="102"/>
      <c r="B306" s="102"/>
      <c r="C306" s="102"/>
      <c r="D306" s="102"/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</row>
    <row r="307" spans="1:29">
      <c r="A307" s="102"/>
      <c r="B307" s="102"/>
      <c r="C307" s="102"/>
      <c r="D307" s="102"/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</row>
    <row r="308" spans="1:29">
      <c r="A308" s="102"/>
      <c r="B308" s="102"/>
      <c r="C308" s="102"/>
      <c r="D308" s="102"/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</row>
    <row r="309" spans="1:29">
      <c r="A309" s="102"/>
      <c r="B309" s="102"/>
      <c r="C309" s="102"/>
      <c r="D309" s="102"/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</row>
    <row r="310" spans="1:29">
      <c r="A310" s="102"/>
      <c r="B310" s="102"/>
      <c r="C310" s="102"/>
      <c r="D310" s="102"/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</row>
    <row r="311" spans="1:29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</row>
    <row r="312" spans="1:29">
      <c r="A312" s="102"/>
      <c r="B312" s="102"/>
      <c r="C312" s="102"/>
      <c r="D312" s="102"/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</row>
    <row r="313" spans="1:29">
      <c r="A313" s="102"/>
      <c r="B313" s="102"/>
      <c r="C313" s="102"/>
      <c r="D313" s="102"/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</row>
    <row r="314" spans="1:29">
      <c r="A314" s="102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</row>
    <row r="315" spans="1:29">
      <c r="A315" s="102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</row>
    <row r="316" spans="1:29">
      <c r="A316" s="102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</row>
    <row r="317" spans="1:29">
      <c r="A317" s="102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</row>
    <row r="318" spans="1:29">
      <c r="A318" s="102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</row>
    <row r="319" spans="1:29">
      <c r="A319" s="102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</row>
    <row r="320" spans="1:29">
      <c r="A320" s="102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</row>
    <row r="321" spans="1:29">
      <c r="A321" s="102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</row>
    <row r="322" spans="1:29">
      <c r="A322" s="102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</row>
    <row r="323" spans="1:29">
      <c r="A323" s="102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</row>
    <row r="324" spans="1:29">
      <c r="A324" s="102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</row>
    <row r="325" spans="1:29">
      <c r="A325" s="102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</row>
    <row r="326" spans="1:29">
      <c r="A326" s="102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</row>
    <row r="327" spans="1:29">
      <c r="A327" s="102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</row>
    <row r="328" spans="1:29">
      <c r="A328" s="102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</row>
    <row r="329" spans="1:29">
      <c r="A329" s="102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</row>
    <row r="330" spans="1:29">
      <c r="A330" s="102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</row>
    <row r="331" spans="1:29">
      <c r="A331" s="102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</row>
    <row r="332" spans="1:29">
      <c r="A332" s="102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</row>
    <row r="333" spans="1:29">
      <c r="A333" s="102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</row>
    <row r="334" spans="1:29">
      <c r="A334" s="102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</row>
    <row r="335" spans="1:29">
      <c r="A335" s="102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</row>
    <row r="336" spans="1:29">
      <c r="A336" s="102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</row>
    <row r="337" spans="1:29">
      <c r="A337" s="102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</row>
    <row r="338" spans="1:29">
      <c r="A338" s="102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</row>
    <row r="339" spans="1:29">
      <c r="A339" s="102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</row>
    <row r="340" spans="1:29">
      <c r="A340" s="102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</row>
    <row r="341" spans="1:29">
      <c r="A341" s="102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</row>
    <row r="342" spans="1:29">
      <c r="A342" s="102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</row>
    <row r="343" spans="1:29">
      <c r="A343" s="102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</row>
    <row r="344" spans="1:29">
      <c r="A344" s="102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</row>
    <row r="345" spans="1:29">
      <c r="A345" s="102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</row>
    <row r="346" spans="1:29">
      <c r="A346" s="102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</row>
    <row r="347" spans="1:29">
      <c r="A347" s="102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</row>
    <row r="348" spans="1:29">
      <c r="A348" s="102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</row>
    <row r="349" spans="1:29">
      <c r="A349" s="102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</row>
    <row r="350" spans="1:29">
      <c r="A350" s="102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</row>
    <row r="351" spans="1:29">
      <c r="A351" s="102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</row>
    <row r="352" spans="1:29">
      <c r="A352" s="102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</row>
    <row r="353" spans="1:29">
      <c r="A353" s="102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</row>
    <row r="354" spans="1:29">
      <c r="A354" s="102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</row>
    <row r="355" spans="1:29">
      <c r="A355" s="102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</row>
    <row r="356" spans="1:29">
      <c r="A356" s="102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</row>
    <row r="357" spans="1:29">
      <c r="A357" s="102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</row>
    <row r="358" spans="1:29">
      <c r="A358" s="102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</row>
    <row r="359" spans="1:29">
      <c r="A359" s="102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</row>
    <row r="360" spans="1:29">
      <c r="A360" s="102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</row>
    <row r="361" spans="1:29">
      <c r="A361" s="102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</row>
    <row r="362" spans="1:29">
      <c r="A362" s="102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</row>
    <row r="363" spans="1:29">
      <c r="A363" s="102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</row>
    <row r="364" spans="1:29">
      <c r="A364" s="102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</row>
    <row r="365" spans="1:29">
      <c r="A365" s="102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</row>
    <row r="366" spans="1:29">
      <c r="A366" s="102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</row>
    <row r="367" spans="1:29">
      <c r="A367" s="102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</row>
    <row r="368" spans="1:29">
      <c r="A368" s="102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</row>
    <row r="369" spans="1:29">
      <c r="A369" s="102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</row>
    <row r="370" spans="1:29">
      <c r="A370" s="102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</row>
    <row r="371" spans="1:29">
      <c r="A371" s="102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</row>
    <row r="372" spans="1:29">
      <c r="A372" s="102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</row>
    <row r="373" spans="1:29">
      <c r="A373" s="102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</row>
    <row r="374" spans="1:29">
      <c r="A374" s="102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</row>
    <row r="375" spans="1:29">
      <c r="A375" s="102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</row>
    <row r="376" spans="1:29">
      <c r="A376" s="102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</row>
    <row r="377" spans="1:29">
      <c r="A377" s="102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</row>
    <row r="378" spans="1:29">
      <c r="A378" s="102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</row>
    <row r="379" spans="1:29">
      <c r="A379" s="102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</row>
    <row r="380" spans="1:29">
      <c r="A380" s="102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</row>
    <row r="381" spans="1:29">
      <c r="A381" s="102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</row>
    <row r="382" spans="1:29">
      <c r="A382" s="102"/>
      <c r="B382" s="102"/>
      <c r="C382" s="102"/>
      <c r="D382" s="102"/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</row>
    <row r="383" spans="1:29">
      <c r="A383" s="102"/>
      <c r="B383" s="102"/>
      <c r="C383" s="102"/>
      <c r="D383" s="102"/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</row>
    <row r="384" spans="1:29">
      <c r="A384" s="102"/>
      <c r="B384" s="102"/>
      <c r="C384" s="102"/>
      <c r="D384" s="102"/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</row>
    <row r="385" spans="1:29">
      <c r="A385" s="102"/>
      <c r="B385" s="102"/>
      <c r="C385" s="102"/>
      <c r="D385" s="102"/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</row>
    <row r="386" spans="1:29">
      <c r="A386" s="102"/>
      <c r="B386" s="102"/>
      <c r="C386" s="102"/>
      <c r="D386" s="102"/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</row>
    <row r="387" spans="1:29">
      <c r="A387" s="102"/>
      <c r="B387" s="102"/>
      <c r="C387" s="102"/>
      <c r="D387" s="102"/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</row>
    <row r="388" spans="1:29">
      <c r="A388" s="102"/>
      <c r="B388" s="102"/>
      <c r="C388" s="102"/>
      <c r="D388" s="102"/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</row>
    <row r="389" spans="1:29">
      <c r="A389" s="102"/>
      <c r="B389" s="102"/>
      <c r="C389" s="102"/>
      <c r="D389" s="102"/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</row>
    <row r="390" spans="1:29">
      <c r="A390" s="102"/>
      <c r="B390" s="102"/>
      <c r="C390" s="102"/>
      <c r="D390" s="102"/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</row>
    <row r="391" spans="1:29">
      <c r="A391" s="102"/>
      <c r="B391" s="102"/>
      <c r="C391" s="102"/>
      <c r="D391" s="102"/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</row>
    <row r="392" spans="1:29">
      <c r="A392" s="102"/>
      <c r="B392" s="102"/>
      <c r="C392" s="102"/>
      <c r="D392" s="102"/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</row>
    <row r="393" spans="1:29">
      <c r="A393" s="102"/>
      <c r="B393" s="102"/>
      <c r="C393" s="102"/>
      <c r="D393" s="102"/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</row>
    <row r="394" spans="1:29">
      <c r="A394" s="102"/>
      <c r="B394" s="102"/>
      <c r="C394" s="102"/>
      <c r="D394" s="102"/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</row>
    <row r="395" spans="1:29">
      <c r="A395" s="102"/>
      <c r="B395" s="102"/>
      <c r="C395" s="102"/>
      <c r="D395" s="102"/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</row>
    <row r="396" spans="1:29">
      <c r="A396" s="102"/>
      <c r="B396" s="102"/>
      <c r="C396" s="102"/>
      <c r="D396" s="102"/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</row>
    <row r="397" spans="1:29">
      <c r="A397" s="102"/>
      <c r="B397" s="102"/>
      <c r="C397" s="102"/>
      <c r="D397" s="102"/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</row>
    <row r="398" spans="1:29">
      <c r="A398" s="102"/>
      <c r="B398" s="102"/>
      <c r="C398" s="102"/>
      <c r="D398" s="102"/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</row>
    <row r="399" spans="1:29">
      <c r="A399" s="102"/>
      <c r="B399" s="102"/>
      <c r="C399" s="102"/>
      <c r="D399" s="102"/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</row>
    <row r="400" spans="1:29">
      <c r="A400" s="102"/>
      <c r="B400" s="102"/>
      <c r="C400" s="102"/>
      <c r="D400" s="102"/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</row>
    <row r="401" spans="1:29">
      <c r="A401" s="102"/>
      <c r="B401" s="102"/>
      <c r="C401" s="102"/>
      <c r="D401" s="102"/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</row>
    <row r="402" spans="1:29">
      <c r="A402" s="102"/>
      <c r="B402" s="102"/>
      <c r="C402" s="102"/>
      <c r="D402" s="102"/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</row>
    <row r="403" spans="1:29">
      <c r="A403" s="102"/>
      <c r="B403" s="102"/>
      <c r="C403" s="102"/>
      <c r="D403" s="102"/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</row>
    <row r="404" spans="1:29">
      <c r="A404" s="102"/>
      <c r="B404" s="102"/>
      <c r="C404" s="102"/>
      <c r="D404" s="102"/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</row>
    <row r="405" spans="1:29">
      <c r="A405" s="102"/>
      <c r="B405" s="102"/>
      <c r="C405" s="102"/>
      <c r="D405" s="102"/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</row>
    <row r="406" spans="1:29">
      <c r="A406" s="102"/>
      <c r="B406" s="102"/>
      <c r="C406" s="102"/>
      <c r="D406" s="102"/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</row>
    <row r="407" spans="1:29">
      <c r="A407" s="102"/>
      <c r="B407" s="102"/>
      <c r="C407" s="102"/>
      <c r="D407" s="102"/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</row>
    <row r="408" spans="1:29">
      <c r="A408" s="102"/>
      <c r="B408" s="102"/>
      <c r="C408" s="102"/>
      <c r="D408" s="102"/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</row>
    <row r="409" spans="1:29">
      <c r="A409" s="102"/>
      <c r="B409" s="102"/>
      <c r="C409" s="102"/>
      <c r="D409" s="102"/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</row>
    <row r="410" spans="1:29">
      <c r="A410" s="102"/>
      <c r="B410" s="102"/>
      <c r="C410" s="102"/>
      <c r="D410" s="102"/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</row>
    <row r="411" spans="1:29">
      <c r="A411" s="102"/>
      <c r="B411" s="102"/>
      <c r="C411" s="102"/>
      <c r="D411" s="102"/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</row>
    <row r="412" spans="1:29">
      <c r="A412" s="102"/>
      <c r="B412" s="102"/>
      <c r="C412" s="102"/>
      <c r="D412" s="102"/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</row>
    <row r="413" spans="1:29">
      <c r="A413" s="102"/>
      <c r="B413" s="102"/>
      <c r="C413" s="102"/>
      <c r="D413" s="102"/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</row>
    <row r="414" spans="1:29">
      <c r="A414" s="102"/>
      <c r="B414" s="102"/>
      <c r="C414" s="102"/>
      <c r="D414" s="102"/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</row>
    <row r="415" spans="1:29">
      <c r="A415" s="102"/>
      <c r="B415" s="102"/>
      <c r="C415" s="102"/>
      <c r="D415" s="102"/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</row>
    <row r="416" spans="1:29">
      <c r="A416" s="102"/>
      <c r="B416" s="102"/>
      <c r="C416" s="102"/>
      <c r="D416" s="102"/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</row>
    <row r="417" spans="1:29">
      <c r="A417" s="102"/>
      <c r="B417" s="102"/>
      <c r="C417" s="102"/>
      <c r="D417" s="102"/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</row>
    <row r="418" spans="1:29">
      <c r="A418" s="102"/>
      <c r="B418" s="102"/>
      <c r="C418" s="102"/>
      <c r="D418" s="102"/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</row>
    <row r="419" spans="1:29">
      <c r="A419" s="102"/>
      <c r="B419" s="102"/>
      <c r="C419" s="102"/>
      <c r="D419" s="102"/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</row>
    <row r="420" spans="1:29">
      <c r="A420" s="102"/>
      <c r="B420" s="102"/>
      <c r="C420" s="102"/>
      <c r="D420" s="102"/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</row>
    <row r="421" spans="1:29">
      <c r="A421" s="102"/>
      <c r="B421" s="102"/>
      <c r="C421" s="102"/>
      <c r="D421" s="102"/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</row>
    <row r="422" spans="1:29">
      <c r="A422" s="102"/>
      <c r="B422" s="102"/>
      <c r="C422" s="102"/>
      <c r="D422" s="102"/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</row>
    <row r="423" spans="1:29">
      <c r="A423" s="102"/>
      <c r="B423" s="102"/>
      <c r="C423" s="102"/>
      <c r="D423" s="102"/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</row>
    <row r="424" spans="1:29">
      <c r="A424" s="102"/>
      <c r="B424" s="102"/>
      <c r="C424" s="102"/>
      <c r="D424" s="102"/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</row>
    <row r="425" spans="1:29">
      <c r="A425" s="102"/>
      <c r="B425" s="102"/>
      <c r="C425" s="102"/>
      <c r="D425" s="102"/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</row>
    <row r="426" spans="1:29">
      <c r="A426" s="102"/>
      <c r="B426" s="102"/>
      <c r="C426" s="102"/>
      <c r="D426" s="102"/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</row>
    <row r="427" spans="1:29">
      <c r="A427" s="102"/>
      <c r="B427" s="102"/>
      <c r="C427" s="102"/>
      <c r="D427" s="102"/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</row>
    <row r="428" spans="1:29">
      <c r="A428" s="102"/>
      <c r="B428" s="102"/>
      <c r="C428" s="102"/>
      <c r="D428" s="102"/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</row>
    <row r="429" spans="1:29">
      <c r="A429" s="102"/>
      <c r="B429" s="102"/>
      <c r="C429" s="102"/>
      <c r="D429" s="102"/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</row>
    <row r="430" spans="1:29">
      <c r="A430" s="102"/>
      <c r="B430" s="102"/>
      <c r="C430" s="102"/>
      <c r="D430" s="102"/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</row>
    <row r="431" spans="1:29">
      <c r="A431" s="102"/>
      <c r="B431" s="102"/>
      <c r="C431" s="102"/>
      <c r="D431" s="102"/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</row>
    <row r="432" spans="1:29">
      <c r="A432" s="102"/>
      <c r="B432" s="102"/>
      <c r="C432" s="102"/>
      <c r="D432" s="102"/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</row>
    <row r="433" spans="1:29">
      <c r="A433" s="102"/>
      <c r="B433" s="102"/>
      <c r="C433" s="102"/>
      <c r="D433" s="102"/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</row>
    <row r="434" spans="1:29">
      <c r="A434" s="102"/>
      <c r="B434" s="102"/>
      <c r="C434" s="102"/>
      <c r="D434" s="102"/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</row>
    <row r="435" spans="1:29">
      <c r="A435" s="102"/>
      <c r="B435" s="102"/>
      <c r="C435" s="102"/>
      <c r="D435" s="102"/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</row>
    <row r="436" spans="1:29">
      <c r="A436" s="102"/>
      <c r="B436" s="102"/>
      <c r="C436" s="102"/>
      <c r="D436" s="102"/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</row>
    <row r="437" spans="1:29">
      <c r="A437" s="102"/>
      <c r="B437" s="102"/>
      <c r="C437" s="102"/>
      <c r="D437" s="102"/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</row>
    <row r="438" spans="1:29">
      <c r="A438" s="102"/>
      <c r="B438" s="102"/>
      <c r="C438" s="102"/>
      <c r="D438" s="102"/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</row>
    <row r="439" spans="1:29">
      <c r="A439" s="102"/>
      <c r="B439" s="102"/>
      <c r="C439" s="102"/>
      <c r="D439" s="102"/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</row>
    <row r="440" spans="1:29">
      <c r="A440" s="102"/>
      <c r="B440" s="102"/>
      <c r="C440" s="102"/>
      <c r="D440" s="102"/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</row>
    <row r="441" spans="1:29">
      <c r="A441" s="102"/>
      <c r="B441" s="102"/>
      <c r="C441" s="102"/>
      <c r="D441" s="102"/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</row>
    <row r="442" spans="1:29">
      <c r="A442" s="102"/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</row>
    <row r="443" spans="1:29">
      <c r="A443" s="102"/>
      <c r="B443" s="102"/>
      <c r="C443" s="102"/>
      <c r="D443" s="102"/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</row>
    <row r="444" spans="1:29">
      <c r="A444" s="102"/>
      <c r="B444" s="102"/>
      <c r="C444" s="102"/>
      <c r="D444" s="102"/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</row>
    <row r="445" spans="1:29">
      <c r="A445" s="102"/>
      <c r="B445" s="102"/>
      <c r="C445" s="102"/>
      <c r="D445" s="102"/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</row>
    <row r="446" spans="1:29">
      <c r="A446" s="102"/>
      <c r="B446" s="102"/>
      <c r="C446" s="102"/>
      <c r="D446" s="102"/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</row>
    <row r="447" spans="1:29">
      <c r="A447" s="102"/>
      <c r="B447" s="102"/>
      <c r="C447" s="102"/>
      <c r="D447" s="102"/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</row>
    <row r="448" spans="1:29">
      <c r="A448" s="102"/>
      <c r="B448" s="102"/>
      <c r="C448" s="102"/>
      <c r="D448" s="102"/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</row>
    <row r="449" spans="1:29">
      <c r="A449" s="102"/>
      <c r="B449" s="102"/>
      <c r="C449" s="102"/>
      <c r="D449" s="102"/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</row>
    <row r="450" spans="1:29">
      <c r="A450" s="102"/>
      <c r="B450" s="102"/>
      <c r="C450" s="102"/>
      <c r="D450" s="102"/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</row>
    <row r="451" spans="1:29">
      <c r="A451" s="102"/>
      <c r="B451" s="102"/>
      <c r="C451" s="102"/>
      <c r="D451" s="102"/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</row>
    <row r="452" spans="1:29">
      <c r="A452" s="102"/>
      <c r="B452" s="102"/>
      <c r="C452" s="102"/>
      <c r="D452" s="102"/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</row>
    <row r="453" spans="1:29">
      <c r="A453" s="102"/>
      <c r="B453" s="102"/>
      <c r="C453" s="102"/>
      <c r="D453" s="102"/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</row>
    <row r="454" spans="1:29">
      <c r="A454" s="102"/>
      <c r="B454" s="102"/>
      <c r="C454" s="102"/>
      <c r="D454" s="102"/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</row>
    <row r="455" spans="1:29">
      <c r="A455" s="102"/>
      <c r="B455" s="102"/>
      <c r="C455" s="102"/>
      <c r="D455" s="102"/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</row>
    <row r="456" spans="1:29">
      <c r="A456" s="102"/>
      <c r="B456" s="102"/>
      <c r="C456" s="102"/>
      <c r="D456" s="102"/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</row>
    <row r="457" spans="1:29">
      <c r="A457" s="102"/>
      <c r="B457" s="102"/>
      <c r="C457" s="102"/>
      <c r="D457" s="102"/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</row>
    <row r="458" spans="1:29">
      <c r="A458" s="102"/>
      <c r="B458" s="102"/>
      <c r="C458" s="102"/>
      <c r="D458" s="102"/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</row>
    <row r="459" spans="1:29">
      <c r="A459" s="102"/>
      <c r="B459" s="102"/>
      <c r="C459" s="102"/>
      <c r="D459" s="102"/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</row>
    <row r="460" spans="1:29">
      <c r="A460" s="102"/>
      <c r="B460" s="102"/>
      <c r="C460" s="102"/>
      <c r="D460" s="102"/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</row>
    <row r="461" spans="1:29">
      <c r="A461" s="102"/>
      <c r="B461" s="102"/>
      <c r="C461" s="102"/>
      <c r="D461" s="102"/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</row>
    <row r="462" spans="1:29">
      <c r="A462" s="102"/>
      <c r="B462" s="102"/>
      <c r="C462" s="102"/>
      <c r="D462" s="102"/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</row>
    <row r="463" spans="1:29">
      <c r="A463" s="102"/>
      <c r="B463" s="102"/>
      <c r="C463" s="102"/>
      <c r="D463" s="102"/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</row>
    <row r="464" spans="1:29">
      <c r="A464" s="102"/>
      <c r="B464" s="102"/>
      <c r="C464" s="102"/>
      <c r="D464" s="102"/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</row>
    <row r="465" spans="1:29">
      <c r="A465" s="102"/>
      <c r="B465" s="102"/>
      <c r="C465" s="102"/>
      <c r="D465" s="102"/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</row>
    <row r="466" spans="1:29">
      <c r="A466" s="102"/>
      <c r="B466" s="102"/>
      <c r="C466" s="102"/>
      <c r="D466" s="102"/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</row>
    <row r="467" spans="1:29">
      <c r="A467" s="102"/>
      <c r="B467" s="102"/>
      <c r="C467" s="102"/>
      <c r="D467" s="102"/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</row>
    <row r="468" spans="1:29">
      <c r="A468" s="102"/>
      <c r="B468" s="102"/>
      <c r="C468" s="102"/>
      <c r="D468" s="102"/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</row>
    <row r="469" spans="1:29">
      <c r="A469" s="102"/>
      <c r="B469" s="102"/>
      <c r="C469" s="102"/>
      <c r="D469" s="102"/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</row>
    <row r="470" spans="1:29">
      <c r="A470" s="102"/>
      <c r="B470" s="102"/>
      <c r="C470" s="102"/>
      <c r="D470" s="102"/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</row>
    <row r="471" spans="1:29">
      <c r="A471" s="102"/>
      <c r="B471" s="102"/>
      <c r="C471" s="102"/>
      <c r="D471" s="102"/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</row>
    <row r="472" spans="1:29">
      <c r="A472" s="102"/>
      <c r="B472" s="102"/>
      <c r="C472" s="102"/>
      <c r="D472" s="102"/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</row>
    <row r="473" spans="1:29">
      <c r="A473" s="102"/>
      <c r="B473" s="102"/>
      <c r="C473" s="102"/>
      <c r="D473" s="102"/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</row>
    <row r="474" spans="1:29">
      <c r="A474" s="102"/>
      <c r="B474" s="102"/>
      <c r="C474" s="102"/>
      <c r="D474" s="102"/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</row>
    <row r="475" spans="1:29">
      <c r="A475" s="102"/>
      <c r="B475" s="102"/>
      <c r="C475" s="102"/>
      <c r="D475" s="102"/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</row>
    <row r="476" spans="1:29">
      <c r="A476" s="102"/>
      <c r="B476" s="102"/>
      <c r="C476" s="102"/>
      <c r="D476" s="102"/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</row>
    <row r="477" spans="1:29">
      <c r="A477" s="102"/>
      <c r="B477" s="102"/>
      <c r="C477" s="102"/>
      <c r="D477" s="102"/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</row>
    <row r="478" spans="1:29">
      <c r="A478" s="102"/>
      <c r="B478" s="102"/>
      <c r="C478" s="102"/>
      <c r="D478" s="102"/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</row>
    <row r="479" spans="1:29">
      <c r="A479" s="102"/>
      <c r="B479" s="102"/>
      <c r="C479" s="102"/>
      <c r="D479" s="102"/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</row>
    <row r="480" spans="1:29">
      <c r="A480" s="102"/>
      <c r="B480" s="102"/>
      <c r="C480" s="102"/>
      <c r="D480" s="102"/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</row>
    <row r="481" spans="1:29">
      <c r="A481" s="102"/>
      <c r="B481" s="102"/>
      <c r="C481" s="102"/>
      <c r="D481" s="102"/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</row>
    <row r="482" spans="1:29">
      <c r="A482" s="102"/>
      <c r="B482" s="102"/>
      <c r="C482" s="102"/>
      <c r="D482" s="102"/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</row>
    <row r="483" spans="1:29">
      <c r="A483" s="102"/>
      <c r="B483" s="102"/>
      <c r="C483" s="102"/>
      <c r="D483" s="102"/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</row>
    <row r="484" spans="1:29">
      <c r="A484" s="102"/>
      <c r="B484" s="102"/>
      <c r="C484" s="102"/>
      <c r="D484" s="102"/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</row>
    <row r="485" spans="1:29">
      <c r="A485" s="102"/>
      <c r="B485" s="102"/>
      <c r="C485" s="102"/>
      <c r="D485" s="102"/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</row>
    <row r="486" spans="1:29">
      <c r="A486" s="102"/>
      <c r="B486" s="102"/>
      <c r="C486" s="102"/>
      <c r="D486" s="102"/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</row>
    <row r="487" spans="1:29">
      <c r="A487" s="102"/>
      <c r="B487" s="102"/>
      <c r="C487" s="102"/>
      <c r="D487" s="102"/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</row>
    <row r="488" spans="1:29">
      <c r="A488" s="102"/>
      <c r="B488" s="102"/>
      <c r="C488" s="102"/>
      <c r="D488" s="102"/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</row>
    <row r="489" spans="1:29">
      <c r="A489" s="102"/>
      <c r="B489" s="102"/>
      <c r="C489" s="102"/>
      <c r="D489" s="102"/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</row>
    <row r="490" spans="1:29">
      <c r="A490" s="102"/>
      <c r="B490" s="102"/>
      <c r="C490" s="102"/>
      <c r="D490" s="102"/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</row>
    <row r="491" spans="1:29">
      <c r="A491" s="102"/>
      <c r="B491" s="102"/>
      <c r="C491" s="102"/>
      <c r="D491" s="102"/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</row>
    <row r="492" spans="1:29">
      <c r="A492" s="102"/>
      <c r="B492" s="102"/>
      <c r="C492" s="102"/>
      <c r="D492" s="102"/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</row>
    <row r="493" spans="1:29">
      <c r="A493" s="102"/>
      <c r="B493" s="102"/>
      <c r="C493" s="102"/>
      <c r="D493" s="102"/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</row>
    <row r="494" spans="1:29">
      <c r="A494" s="102"/>
      <c r="B494" s="102"/>
      <c r="C494" s="102"/>
      <c r="D494" s="102"/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</row>
    <row r="495" spans="1:29">
      <c r="A495" s="102"/>
      <c r="B495" s="102"/>
      <c r="C495" s="102"/>
      <c r="D495" s="102"/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</row>
    <row r="496" spans="1:29">
      <c r="A496" s="102"/>
      <c r="B496" s="102"/>
      <c r="C496" s="102"/>
      <c r="D496" s="102"/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</row>
    <row r="497" spans="1:29">
      <c r="A497" s="102"/>
      <c r="B497" s="102"/>
      <c r="C497" s="102"/>
      <c r="D497" s="102"/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</row>
    <row r="498" spans="1:29">
      <c r="A498" s="102"/>
      <c r="B498" s="102"/>
      <c r="C498" s="102"/>
      <c r="D498" s="102"/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</row>
    <row r="499" spans="1:29">
      <c r="A499" s="102"/>
      <c r="B499" s="102"/>
      <c r="C499" s="102"/>
      <c r="D499" s="102"/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</row>
    <row r="500" spans="1:29">
      <c r="A500" s="102"/>
      <c r="B500" s="102"/>
      <c r="C500" s="102"/>
      <c r="D500" s="102"/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</row>
    <row r="501" spans="1:29">
      <c r="A501" s="102"/>
      <c r="B501" s="102"/>
      <c r="C501" s="102"/>
      <c r="D501" s="102"/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</row>
    <row r="502" spans="1:29">
      <c r="A502" s="102"/>
      <c r="B502" s="102"/>
      <c r="C502" s="102"/>
      <c r="D502" s="102"/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</row>
    <row r="503" spans="1:29">
      <c r="A503" s="102"/>
      <c r="B503" s="102"/>
      <c r="C503" s="102"/>
      <c r="D503" s="102"/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</row>
    <row r="504" spans="1:29">
      <c r="A504" s="102"/>
      <c r="B504" s="102"/>
      <c r="C504" s="102"/>
      <c r="D504" s="102"/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</row>
    <row r="505" spans="1:29">
      <c r="A505" s="102"/>
      <c r="B505" s="102"/>
      <c r="C505" s="102"/>
      <c r="D505" s="102"/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</row>
    <row r="506" spans="1:29">
      <c r="A506" s="102"/>
      <c r="B506" s="102"/>
      <c r="C506" s="102"/>
      <c r="D506" s="102"/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</row>
    <row r="507" spans="1:29">
      <c r="A507" s="102"/>
      <c r="B507" s="102"/>
      <c r="C507" s="102"/>
      <c r="D507" s="102"/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</row>
    <row r="508" spans="1:29">
      <c r="A508" s="102"/>
      <c r="B508" s="102"/>
      <c r="C508" s="102"/>
      <c r="D508" s="102"/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</row>
    <row r="509" spans="1:29">
      <c r="A509" s="102"/>
      <c r="B509" s="102"/>
      <c r="C509" s="102"/>
      <c r="D509" s="102"/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</row>
    <row r="510" spans="1:29">
      <c r="A510" s="102"/>
      <c r="B510" s="102"/>
      <c r="C510" s="102"/>
      <c r="D510" s="102"/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</row>
    <row r="511" spans="1:29">
      <c r="A511" s="102"/>
      <c r="B511" s="102"/>
      <c r="C511" s="102"/>
      <c r="D511" s="102"/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</row>
    <row r="512" spans="1:29">
      <c r="A512" s="102"/>
      <c r="B512" s="102"/>
      <c r="C512" s="102"/>
      <c r="D512" s="102"/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</row>
    <row r="513" spans="1:29">
      <c r="A513" s="102"/>
      <c r="B513" s="102"/>
      <c r="C513" s="102"/>
      <c r="D513" s="102"/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</row>
    <row r="514" spans="1:29">
      <c r="A514" s="102"/>
      <c r="B514" s="102"/>
      <c r="C514" s="102"/>
      <c r="D514" s="102"/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</row>
    <row r="515" spans="1:29">
      <c r="A515" s="102"/>
      <c r="B515" s="102"/>
      <c r="C515" s="102"/>
      <c r="D515" s="102"/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</row>
    <row r="516" spans="1:29">
      <c r="A516" s="102"/>
      <c r="B516" s="102"/>
      <c r="C516" s="102"/>
      <c r="D516" s="102"/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</row>
    <row r="517" spans="1:29">
      <c r="A517" s="102"/>
      <c r="B517" s="102"/>
      <c r="C517" s="102"/>
      <c r="D517" s="102"/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</row>
    <row r="518" spans="1:29">
      <c r="A518" s="102"/>
      <c r="B518" s="102"/>
      <c r="C518" s="102"/>
      <c r="D518" s="102"/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</row>
    <row r="519" spans="1:29">
      <c r="A519" s="102"/>
      <c r="B519" s="102"/>
      <c r="C519" s="102"/>
      <c r="D519" s="102"/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</row>
    <row r="520" spans="1:29">
      <c r="A520" s="102"/>
      <c r="B520" s="102"/>
      <c r="C520" s="102"/>
      <c r="D520" s="102"/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</row>
    <row r="521" spans="1:29">
      <c r="A521" s="102"/>
      <c r="B521" s="102"/>
      <c r="C521" s="102"/>
      <c r="D521" s="102"/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</row>
    <row r="522" spans="1:29">
      <c r="A522" s="102"/>
      <c r="B522" s="102"/>
      <c r="C522" s="102"/>
      <c r="D522" s="102"/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</row>
    <row r="523" spans="1:29">
      <c r="A523" s="102"/>
      <c r="B523" s="102"/>
      <c r="C523" s="102"/>
      <c r="D523" s="102"/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</row>
    <row r="524" spans="1:29">
      <c r="A524" s="102"/>
      <c r="B524" s="102"/>
      <c r="C524" s="102"/>
      <c r="D524" s="102"/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</row>
    <row r="525" spans="1:29">
      <c r="A525" s="102"/>
      <c r="B525" s="102"/>
      <c r="C525" s="102"/>
      <c r="D525" s="102"/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</row>
    <row r="526" spans="1:29">
      <c r="A526" s="102"/>
      <c r="B526" s="102"/>
      <c r="C526" s="102"/>
      <c r="D526" s="102"/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</row>
    <row r="527" spans="1:29">
      <c r="A527" s="102"/>
      <c r="B527" s="102"/>
      <c r="C527" s="102"/>
      <c r="D527" s="102"/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</row>
    <row r="528" spans="1:29">
      <c r="A528" s="102"/>
      <c r="B528" s="102"/>
      <c r="C528" s="102"/>
      <c r="D528" s="102"/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</row>
    <row r="529" spans="1:29">
      <c r="A529" s="102"/>
      <c r="B529" s="102"/>
      <c r="C529" s="102"/>
      <c r="D529" s="102"/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</row>
    <row r="530" spans="1:29">
      <c r="A530" s="102"/>
      <c r="B530" s="102"/>
      <c r="C530" s="102"/>
      <c r="D530" s="102"/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</row>
    <row r="531" spans="1:29">
      <c r="A531" s="102"/>
      <c r="B531" s="102"/>
      <c r="C531" s="102"/>
      <c r="D531" s="102"/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</row>
    <row r="532" spans="1:29">
      <c r="A532" s="102"/>
      <c r="B532" s="102"/>
      <c r="C532" s="102"/>
      <c r="D532" s="102"/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</row>
    <row r="533" spans="1:29">
      <c r="A533" s="102"/>
      <c r="B533" s="102"/>
      <c r="C533" s="102"/>
      <c r="D533" s="102"/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</row>
    <row r="534" spans="1:29">
      <c r="A534" s="102"/>
      <c r="B534" s="102"/>
      <c r="C534" s="102"/>
      <c r="D534" s="102"/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</row>
    <row r="535" spans="1:29">
      <c r="A535" s="102"/>
      <c r="B535" s="102"/>
      <c r="C535" s="102"/>
      <c r="D535" s="102"/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</row>
    <row r="536" spans="1:29">
      <c r="A536" s="102"/>
      <c r="B536" s="102"/>
      <c r="C536" s="102"/>
      <c r="D536" s="102"/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</row>
    <row r="537" spans="1:29">
      <c r="A537" s="102"/>
      <c r="B537" s="102"/>
      <c r="C537" s="102"/>
      <c r="D537" s="102"/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</row>
    <row r="538" spans="1:29">
      <c r="A538" s="102"/>
      <c r="B538" s="102"/>
      <c r="C538" s="102"/>
      <c r="D538" s="102"/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</row>
    <row r="539" spans="1:29">
      <c r="A539" s="102"/>
      <c r="B539" s="102"/>
      <c r="C539" s="102"/>
      <c r="D539" s="102"/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</row>
    <row r="540" spans="1:29">
      <c r="A540" s="102"/>
      <c r="B540" s="102"/>
      <c r="C540" s="102"/>
      <c r="D540" s="102"/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</row>
    <row r="541" spans="1:29">
      <c r="A541" s="102"/>
      <c r="B541" s="102"/>
      <c r="C541" s="102"/>
      <c r="D541" s="102"/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</row>
    <row r="542" spans="1:29">
      <c r="A542" s="102"/>
      <c r="B542" s="102"/>
      <c r="C542" s="102"/>
      <c r="D542" s="102"/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</row>
    <row r="543" spans="1:29">
      <c r="A543" s="102"/>
      <c r="B543" s="102"/>
      <c r="C543" s="102"/>
      <c r="D543" s="102"/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</row>
    <row r="544" spans="1:29">
      <c r="A544" s="102"/>
      <c r="B544" s="102"/>
      <c r="C544" s="102"/>
      <c r="D544" s="102"/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</row>
    <row r="545" spans="1:29">
      <c r="A545" s="102"/>
      <c r="B545" s="102"/>
      <c r="C545" s="102"/>
      <c r="D545" s="102"/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</row>
    <row r="546" spans="1:29">
      <c r="A546" s="102"/>
      <c r="B546" s="102"/>
      <c r="C546" s="102"/>
      <c r="D546" s="102"/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</row>
    <row r="547" spans="1:29">
      <c r="A547" s="102"/>
      <c r="B547" s="102"/>
      <c r="C547" s="102"/>
      <c r="D547" s="102"/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</row>
    <row r="548" spans="1:29">
      <c r="A548" s="102"/>
      <c r="B548" s="102"/>
      <c r="C548" s="102"/>
      <c r="D548" s="102"/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</row>
    <row r="549" spans="1:29">
      <c r="A549" s="102"/>
      <c r="B549" s="102"/>
      <c r="C549" s="102"/>
      <c r="D549" s="102"/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</row>
    <row r="550" spans="1:29">
      <c r="A550" s="102"/>
      <c r="B550" s="102"/>
      <c r="C550" s="102"/>
      <c r="D550" s="102"/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</row>
    <row r="551" spans="1:29">
      <c r="A551" s="102"/>
      <c r="B551" s="102"/>
      <c r="C551" s="102"/>
      <c r="D551" s="102"/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</row>
    <row r="552" spans="1:29">
      <c r="A552" s="102"/>
      <c r="B552" s="102"/>
      <c r="C552" s="102"/>
      <c r="D552" s="102"/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</row>
    <row r="553" spans="1:29">
      <c r="A553" s="102"/>
      <c r="B553" s="102"/>
      <c r="C553" s="102"/>
      <c r="D553" s="102"/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</row>
    <row r="554" spans="1:29">
      <c r="A554" s="102"/>
      <c r="B554" s="102"/>
      <c r="C554" s="102"/>
      <c r="D554" s="102"/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</row>
    <row r="555" spans="1:29">
      <c r="A555" s="102"/>
      <c r="B555" s="102"/>
      <c r="C555" s="102"/>
      <c r="D555" s="102"/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</row>
    <row r="556" spans="1:29">
      <c r="A556" s="102"/>
      <c r="B556" s="102"/>
      <c r="C556" s="102"/>
      <c r="D556" s="102"/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</row>
    <row r="557" spans="1:29">
      <c r="A557" s="102"/>
      <c r="B557" s="102"/>
      <c r="C557" s="102"/>
      <c r="D557" s="102"/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</row>
    <row r="558" spans="1:29">
      <c r="A558" s="102"/>
      <c r="B558" s="102"/>
      <c r="C558" s="102"/>
      <c r="D558" s="102"/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</row>
    <row r="559" spans="1:29">
      <c r="A559" s="102"/>
      <c r="B559" s="102"/>
      <c r="C559" s="102"/>
      <c r="D559" s="102"/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</row>
    <row r="560" spans="1:29">
      <c r="A560" s="102"/>
      <c r="B560" s="102"/>
      <c r="C560" s="102"/>
      <c r="D560" s="102"/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</row>
    <row r="561" spans="1:29">
      <c r="A561" s="102"/>
      <c r="B561" s="102"/>
      <c r="C561" s="102"/>
      <c r="D561" s="102"/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</row>
    <row r="562" spans="1:29">
      <c r="A562" s="102"/>
      <c r="B562" s="102"/>
      <c r="C562" s="102"/>
      <c r="D562" s="102"/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</row>
    <row r="563" spans="1:29">
      <c r="A563" s="102"/>
      <c r="B563" s="102"/>
      <c r="C563" s="102"/>
      <c r="D563" s="102"/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</row>
    <row r="564" spans="1:29">
      <c r="A564" s="102"/>
      <c r="B564" s="102"/>
      <c r="C564" s="102"/>
      <c r="D564" s="102"/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</row>
    <row r="565" spans="1:29">
      <c r="A565" s="102"/>
      <c r="B565" s="102"/>
      <c r="C565" s="102"/>
      <c r="D565" s="102"/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</row>
    <row r="566" spans="1:29">
      <c r="A566" s="102"/>
      <c r="B566" s="102"/>
      <c r="C566" s="102"/>
      <c r="D566" s="102"/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</row>
    <row r="567" spans="1:29">
      <c r="A567" s="102"/>
      <c r="B567" s="102"/>
      <c r="C567" s="102"/>
      <c r="D567" s="102"/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</row>
    <row r="568" spans="1:29">
      <c r="A568" s="102"/>
      <c r="B568" s="102"/>
      <c r="C568" s="102"/>
      <c r="D568" s="102"/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</row>
    <row r="569" spans="1:29">
      <c r="A569" s="102"/>
      <c r="B569" s="102"/>
      <c r="C569" s="102"/>
      <c r="D569" s="102"/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</row>
    <row r="570" spans="1:29">
      <c r="A570" s="102"/>
      <c r="B570" s="102"/>
      <c r="C570" s="102"/>
      <c r="D570" s="102"/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</row>
    <row r="571" spans="1:29">
      <c r="A571" s="102"/>
      <c r="B571" s="102"/>
      <c r="C571" s="102"/>
      <c r="D571" s="102"/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</row>
    <row r="572" spans="1:29">
      <c r="A572" s="102"/>
      <c r="B572" s="102"/>
      <c r="C572" s="102"/>
      <c r="D572" s="102"/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</row>
    <row r="573" spans="1:29">
      <c r="A573" s="102"/>
      <c r="B573" s="102"/>
      <c r="C573" s="102"/>
      <c r="D573" s="102"/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</row>
    <row r="574" spans="1:29">
      <c r="A574" s="102"/>
      <c r="B574" s="102"/>
      <c r="C574" s="102"/>
      <c r="D574" s="102"/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</row>
    <row r="575" spans="1:29">
      <c r="A575" s="102"/>
      <c r="B575" s="102"/>
      <c r="C575" s="102"/>
      <c r="D575" s="102"/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</row>
    <row r="576" spans="1:29">
      <c r="A576" s="102"/>
      <c r="B576" s="102"/>
      <c r="C576" s="102"/>
      <c r="D576" s="102"/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</row>
    <row r="577" spans="1:29">
      <c r="A577" s="102"/>
      <c r="B577" s="102"/>
      <c r="C577" s="102"/>
      <c r="D577" s="102"/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</row>
    <row r="578" spans="1:29">
      <c r="A578" s="102"/>
      <c r="B578" s="102"/>
      <c r="C578" s="102"/>
      <c r="D578" s="102"/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</row>
    <row r="579" spans="1:29">
      <c r="A579" s="102"/>
      <c r="B579" s="102"/>
      <c r="C579" s="102"/>
      <c r="D579" s="102"/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</row>
    <row r="580" spans="1:29">
      <c r="A580" s="102"/>
      <c r="B580" s="102"/>
      <c r="C580" s="102"/>
      <c r="D580" s="102"/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</row>
    <row r="581" spans="1:29">
      <c r="A581" s="102"/>
      <c r="B581" s="102"/>
      <c r="C581" s="102"/>
      <c r="D581" s="102"/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</row>
    <row r="582" spans="1:29">
      <c r="A582" s="102"/>
      <c r="B582" s="102"/>
      <c r="C582" s="102"/>
      <c r="D582" s="102"/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</row>
    <row r="583" spans="1:29">
      <c r="A583" s="102"/>
      <c r="B583" s="102"/>
      <c r="C583" s="102"/>
      <c r="D583" s="102"/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</row>
    <row r="584" spans="1:29">
      <c r="A584" s="102"/>
      <c r="B584" s="102"/>
      <c r="C584" s="102"/>
      <c r="D584" s="102"/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</row>
    <row r="585" spans="1:29">
      <c r="A585" s="102"/>
      <c r="B585" s="102"/>
      <c r="C585" s="102"/>
      <c r="D585" s="102"/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</row>
    <row r="586" spans="1:29">
      <c r="A586" s="102"/>
      <c r="B586" s="102"/>
      <c r="C586" s="102"/>
      <c r="D586" s="102"/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</row>
    <row r="587" spans="1:29">
      <c r="A587" s="102"/>
      <c r="B587" s="102"/>
      <c r="C587" s="102"/>
      <c r="D587" s="102"/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</row>
    <row r="588" spans="1:29">
      <c r="A588" s="102"/>
      <c r="B588" s="102"/>
      <c r="C588" s="102"/>
      <c r="D588" s="102"/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</row>
    <row r="589" spans="1:29">
      <c r="A589" s="102"/>
      <c r="B589" s="102"/>
      <c r="C589" s="102"/>
      <c r="D589" s="102"/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</row>
    <row r="590" spans="1:29">
      <c r="A590" s="102"/>
      <c r="B590" s="102"/>
      <c r="C590" s="102"/>
      <c r="D590" s="102"/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</row>
    <row r="591" spans="1:29">
      <c r="A591" s="102"/>
      <c r="B591" s="102"/>
      <c r="C591" s="102"/>
      <c r="D591" s="102"/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</row>
    <row r="592" spans="1:29">
      <c r="A592" s="102"/>
      <c r="B592" s="102"/>
      <c r="C592" s="102"/>
      <c r="D592" s="102"/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</row>
    <row r="593" spans="1:29">
      <c r="A593" s="102"/>
      <c r="B593" s="102"/>
      <c r="C593" s="102"/>
      <c r="D593" s="102"/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</row>
    <row r="594" spans="1:29">
      <c r="A594" s="102"/>
      <c r="B594" s="102"/>
      <c r="C594" s="102"/>
      <c r="D594" s="102"/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</row>
    <row r="595" spans="1:29">
      <c r="A595" s="102"/>
      <c r="B595" s="102"/>
      <c r="C595" s="102"/>
      <c r="D595" s="102"/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</row>
    <row r="596" spans="1:29">
      <c r="A596" s="102"/>
      <c r="B596" s="102"/>
      <c r="C596" s="102"/>
      <c r="D596" s="102"/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</row>
    <row r="597" spans="1:29">
      <c r="A597" s="102"/>
      <c r="B597" s="102"/>
      <c r="C597" s="102"/>
      <c r="D597" s="102"/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</row>
    <row r="598" spans="1:29">
      <c r="A598" s="102"/>
      <c r="B598" s="102"/>
      <c r="C598" s="102"/>
      <c r="D598" s="102"/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</row>
    <row r="599" spans="1:29">
      <c r="A599" s="102"/>
      <c r="B599" s="102"/>
      <c r="C599" s="102"/>
      <c r="D599" s="102"/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</row>
    <row r="600" spans="1:29">
      <c r="A600" s="102"/>
      <c r="B600" s="102"/>
      <c r="C600" s="102"/>
      <c r="D600" s="102"/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</row>
    <row r="601" spans="1:29">
      <c r="A601" s="102"/>
      <c r="B601" s="102"/>
      <c r="C601" s="102"/>
      <c r="D601" s="102"/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</row>
    <row r="602" spans="1:29">
      <c r="A602" s="102"/>
      <c r="B602" s="102"/>
      <c r="C602" s="102"/>
      <c r="D602" s="102"/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</row>
    <row r="603" spans="1:29">
      <c r="A603" s="102"/>
      <c r="B603" s="102"/>
      <c r="C603" s="102"/>
      <c r="D603" s="102"/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</row>
    <row r="604" spans="1:29">
      <c r="A604" s="102"/>
      <c r="B604" s="102"/>
      <c r="C604" s="102"/>
      <c r="D604" s="102"/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</row>
    <row r="605" spans="1:29">
      <c r="A605" s="102"/>
      <c r="B605" s="102"/>
      <c r="C605" s="102"/>
      <c r="D605" s="102"/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</row>
    <row r="606" spans="1:29">
      <c r="A606" s="102"/>
      <c r="B606" s="102"/>
      <c r="C606" s="102"/>
      <c r="D606" s="102"/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</row>
    <row r="607" spans="1:29">
      <c r="A607" s="102"/>
      <c r="B607" s="102"/>
      <c r="C607" s="102"/>
      <c r="D607" s="102"/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</row>
    <row r="608" spans="1:29">
      <c r="A608" s="102"/>
      <c r="B608" s="102"/>
      <c r="C608" s="102"/>
      <c r="D608" s="102"/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</row>
    <row r="609" spans="1:29">
      <c r="A609" s="102"/>
      <c r="B609" s="102"/>
      <c r="C609" s="102"/>
      <c r="D609" s="102"/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</row>
    <row r="610" spans="1:29">
      <c r="A610" s="102"/>
      <c r="B610" s="102"/>
      <c r="C610" s="102"/>
      <c r="D610" s="102"/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</row>
    <row r="611" spans="1:29">
      <c r="A611" s="102"/>
      <c r="B611" s="102"/>
      <c r="C611" s="102"/>
      <c r="D611" s="102"/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</row>
    <row r="612" spans="1:29">
      <c r="A612" s="102"/>
      <c r="B612" s="102"/>
      <c r="C612" s="102"/>
      <c r="D612" s="102"/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</row>
    <row r="613" spans="1:29">
      <c r="A613" s="102"/>
      <c r="B613" s="102"/>
      <c r="C613" s="102"/>
      <c r="D613" s="102"/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</row>
    <row r="614" spans="1:29">
      <c r="A614" s="102"/>
      <c r="B614" s="102"/>
      <c r="C614" s="102"/>
      <c r="D614" s="102"/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</row>
    <row r="615" spans="1:29">
      <c r="A615" s="102"/>
      <c r="B615" s="102"/>
      <c r="C615" s="102"/>
      <c r="D615" s="102"/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</row>
    <row r="616" spans="1:29">
      <c r="A616" s="102"/>
      <c r="B616" s="102"/>
      <c r="C616" s="102"/>
      <c r="D616" s="102"/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</row>
    <row r="617" spans="1:29">
      <c r="A617" s="102"/>
      <c r="B617" s="102"/>
      <c r="C617" s="102"/>
      <c r="D617" s="102"/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</row>
    <row r="618" spans="1:29">
      <c r="A618" s="102"/>
      <c r="B618" s="102"/>
      <c r="C618" s="102"/>
      <c r="D618" s="102"/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</row>
    <row r="619" spans="1:29">
      <c r="A619" s="102"/>
      <c r="B619" s="102"/>
      <c r="C619" s="102"/>
      <c r="D619" s="102"/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</row>
    <row r="620" spans="1:29">
      <c r="A620" s="102"/>
      <c r="B620" s="102"/>
      <c r="C620" s="102"/>
      <c r="D620" s="102"/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</row>
    <row r="621" spans="1:29">
      <c r="A621" s="102"/>
      <c r="B621" s="102"/>
      <c r="C621" s="102"/>
      <c r="D621" s="102"/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</row>
    <row r="622" spans="1:29">
      <c r="A622" s="102"/>
      <c r="B622" s="102"/>
      <c r="C622" s="102"/>
      <c r="D622" s="102"/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</row>
    <row r="623" spans="1:29">
      <c r="A623" s="102"/>
      <c r="B623" s="102"/>
      <c r="C623" s="102"/>
      <c r="D623" s="102"/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</row>
    <row r="624" spans="1:29">
      <c r="A624" s="102"/>
      <c r="B624" s="102"/>
      <c r="C624" s="102"/>
      <c r="D624" s="102"/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</row>
    <row r="625" spans="1:29">
      <c r="A625" s="102"/>
      <c r="B625" s="102"/>
      <c r="C625" s="102"/>
      <c r="D625" s="102"/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</row>
    <row r="626" spans="1:29">
      <c r="A626" s="102"/>
      <c r="B626" s="102"/>
      <c r="C626" s="102"/>
      <c r="D626" s="102"/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</row>
    <row r="627" spans="1:29">
      <c r="A627" s="102"/>
      <c r="B627" s="102"/>
      <c r="C627" s="102"/>
      <c r="D627" s="102"/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</row>
    <row r="628" spans="1:29">
      <c r="A628" s="102"/>
      <c r="B628" s="102"/>
      <c r="C628" s="102"/>
      <c r="D628" s="102"/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</row>
    <row r="629" spans="1:29">
      <c r="A629" s="102"/>
      <c r="B629" s="102"/>
      <c r="C629" s="102"/>
      <c r="D629" s="102"/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</row>
    <row r="630" spans="1:29">
      <c r="A630" s="102"/>
      <c r="B630" s="102"/>
      <c r="C630" s="102"/>
      <c r="D630" s="102"/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</row>
    <row r="631" spans="1:29">
      <c r="A631" s="102"/>
      <c r="B631" s="102"/>
      <c r="C631" s="102"/>
      <c r="D631" s="102"/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</row>
    <row r="632" spans="1:29">
      <c r="A632" s="102"/>
      <c r="B632" s="102"/>
      <c r="C632" s="102"/>
      <c r="D632" s="102"/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</row>
    <row r="633" spans="1:29">
      <c r="A633" s="102"/>
      <c r="B633" s="102"/>
      <c r="C633" s="102"/>
      <c r="D633" s="102"/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</row>
    <row r="634" spans="1:29">
      <c r="A634" s="102"/>
      <c r="B634" s="102"/>
      <c r="C634" s="102"/>
      <c r="D634" s="102"/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</row>
    <row r="635" spans="1:29">
      <c r="A635" s="102"/>
      <c r="B635" s="102"/>
      <c r="C635" s="102"/>
      <c r="D635" s="102"/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</row>
    <row r="636" spans="1:29">
      <c r="A636" s="102"/>
      <c r="B636" s="102"/>
      <c r="C636" s="102"/>
      <c r="D636" s="102"/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</row>
    <row r="637" spans="1:29">
      <c r="A637" s="102"/>
      <c r="B637" s="102"/>
      <c r="C637" s="102"/>
      <c r="D637" s="102"/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</row>
    <row r="638" spans="1:29">
      <c r="A638" s="102"/>
      <c r="B638" s="102"/>
      <c r="C638" s="102"/>
      <c r="D638" s="102"/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</row>
    <row r="639" spans="1:29">
      <c r="A639" s="102"/>
      <c r="B639" s="102"/>
      <c r="C639" s="102"/>
      <c r="D639" s="102"/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</row>
    <row r="640" spans="1:29">
      <c r="A640" s="102"/>
      <c r="B640" s="102"/>
      <c r="C640" s="102"/>
      <c r="D640" s="102"/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</row>
    <row r="641" spans="1:29">
      <c r="A641" s="102"/>
      <c r="B641" s="102"/>
      <c r="C641" s="102"/>
      <c r="D641" s="102"/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</row>
    <row r="642" spans="1:29">
      <c r="A642" s="102"/>
      <c r="B642" s="102"/>
      <c r="C642" s="102"/>
      <c r="D642" s="102"/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</row>
    <row r="643" spans="1:29">
      <c r="A643" s="102"/>
      <c r="B643" s="102"/>
      <c r="C643" s="102"/>
      <c r="D643" s="102"/>
      <c r="E643" s="102"/>
      <c r="F643" s="102"/>
      <c r="G643" s="102"/>
      <c r="H643" s="102"/>
      <c r="I643" s="102"/>
      <c r="J643" s="102"/>
      <c r="K643" s="102"/>
      <c r="L643" s="102"/>
      <c r="M643" s="102"/>
      <c r="N643" s="102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</row>
    <row r="644" spans="1:29">
      <c r="A644" s="102"/>
      <c r="B644" s="102"/>
      <c r="C644" s="102"/>
      <c r="D644" s="102"/>
      <c r="E644" s="102"/>
      <c r="F644" s="102"/>
      <c r="G644" s="102"/>
      <c r="H644" s="102"/>
      <c r="I644" s="102"/>
      <c r="J644" s="102"/>
      <c r="K644" s="102"/>
      <c r="L644" s="102"/>
      <c r="M644" s="102"/>
      <c r="N644" s="102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</row>
    <row r="645" spans="1:29">
      <c r="A645" s="102"/>
      <c r="B645" s="102"/>
      <c r="C645" s="102"/>
      <c r="D645" s="102"/>
      <c r="E645" s="102"/>
      <c r="F645" s="102"/>
      <c r="G645" s="102"/>
      <c r="H645" s="102"/>
      <c r="I645" s="102"/>
      <c r="J645" s="102"/>
      <c r="K645" s="102"/>
      <c r="L645" s="102"/>
      <c r="M645" s="102"/>
      <c r="N645" s="102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</row>
    <row r="646" spans="1:29">
      <c r="A646" s="102"/>
      <c r="B646" s="102"/>
      <c r="C646" s="102"/>
      <c r="D646" s="102"/>
      <c r="E646" s="102"/>
      <c r="F646" s="102"/>
      <c r="G646" s="102"/>
      <c r="H646" s="102"/>
      <c r="I646" s="102"/>
      <c r="J646" s="102"/>
      <c r="K646" s="102"/>
      <c r="L646" s="102"/>
      <c r="M646" s="102"/>
      <c r="N646" s="102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</row>
    <row r="647" spans="1:29">
      <c r="A647" s="102"/>
      <c r="B647" s="102"/>
      <c r="C647" s="102"/>
      <c r="D647" s="102"/>
      <c r="E647" s="102"/>
      <c r="F647" s="102"/>
      <c r="G647" s="102"/>
      <c r="H647" s="102"/>
      <c r="I647" s="102"/>
      <c r="J647" s="102"/>
      <c r="K647" s="102"/>
      <c r="L647" s="102"/>
      <c r="M647" s="102"/>
      <c r="N647" s="102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</row>
    <row r="648" spans="1:29">
      <c r="A648" s="102"/>
      <c r="B648" s="102"/>
      <c r="C648" s="102"/>
      <c r="D648" s="102"/>
      <c r="E648" s="102"/>
      <c r="F648" s="102"/>
      <c r="G648" s="102"/>
      <c r="H648" s="102"/>
      <c r="I648" s="102"/>
      <c r="J648" s="102"/>
      <c r="K648" s="102"/>
      <c r="L648" s="102"/>
      <c r="M648" s="102"/>
      <c r="N648" s="102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</row>
    <row r="649" spans="1:29">
      <c r="A649" s="102"/>
      <c r="B649" s="102"/>
      <c r="C649" s="102"/>
      <c r="D649" s="102"/>
      <c r="E649" s="102"/>
      <c r="F649" s="102"/>
      <c r="G649" s="102"/>
      <c r="H649" s="102"/>
      <c r="I649" s="102"/>
      <c r="J649" s="102"/>
      <c r="K649" s="102"/>
      <c r="L649" s="102"/>
      <c r="M649" s="102"/>
      <c r="N649" s="102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</row>
    <row r="650" spans="1:29">
      <c r="A650" s="102"/>
      <c r="B650" s="102"/>
      <c r="C650" s="102"/>
      <c r="D650" s="102"/>
      <c r="E650" s="102"/>
      <c r="F650" s="102"/>
      <c r="G650" s="102"/>
      <c r="H650" s="102"/>
      <c r="I650" s="102"/>
      <c r="J650" s="102"/>
      <c r="K650" s="102"/>
      <c r="L650" s="102"/>
      <c r="M650" s="102"/>
      <c r="N650" s="102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</row>
    <row r="651" spans="1:29">
      <c r="A651" s="102"/>
      <c r="B651" s="102"/>
      <c r="C651" s="102"/>
      <c r="D651" s="102"/>
      <c r="E651" s="102"/>
      <c r="F651" s="102"/>
      <c r="G651" s="102"/>
      <c r="H651" s="102"/>
      <c r="I651" s="102"/>
      <c r="J651" s="102"/>
      <c r="K651" s="102"/>
      <c r="L651" s="102"/>
      <c r="M651" s="102"/>
      <c r="N651" s="102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</row>
    <row r="652" spans="1:29">
      <c r="A652" s="102"/>
      <c r="B652" s="102"/>
      <c r="C652" s="102"/>
      <c r="D652" s="102"/>
      <c r="E652" s="102"/>
      <c r="F652" s="102"/>
      <c r="G652" s="102"/>
      <c r="H652" s="102"/>
      <c r="I652" s="102"/>
      <c r="J652" s="102"/>
      <c r="K652" s="102"/>
      <c r="L652" s="102"/>
      <c r="M652" s="102"/>
      <c r="N652" s="102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</row>
    <row r="653" spans="1:29">
      <c r="A653" s="102"/>
      <c r="B653" s="102"/>
      <c r="C653" s="102"/>
      <c r="D653" s="102"/>
      <c r="E653" s="102"/>
      <c r="F653" s="102"/>
      <c r="G653" s="102"/>
      <c r="H653" s="102"/>
      <c r="I653" s="102"/>
      <c r="J653" s="102"/>
      <c r="K653" s="102"/>
      <c r="L653" s="102"/>
      <c r="M653" s="102"/>
      <c r="N653" s="102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</row>
    <row r="654" spans="1:29">
      <c r="A654" s="102"/>
      <c r="B654" s="102"/>
      <c r="C654" s="102"/>
      <c r="D654" s="102"/>
      <c r="E654" s="102"/>
      <c r="F654" s="102"/>
      <c r="G654" s="102"/>
      <c r="H654" s="102"/>
      <c r="I654" s="102"/>
      <c r="J654" s="102"/>
      <c r="K654" s="102"/>
      <c r="L654" s="102"/>
      <c r="M654" s="102"/>
      <c r="N654" s="102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</row>
    <row r="655" spans="1:29">
      <c r="A655" s="102"/>
      <c r="B655" s="102"/>
      <c r="C655" s="102"/>
      <c r="D655" s="102"/>
      <c r="E655" s="102"/>
      <c r="F655" s="102"/>
      <c r="G655" s="102"/>
      <c r="H655" s="102"/>
      <c r="I655" s="102"/>
      <c r="J655" s="102"/>
      <c r="K655" s="102"/>
      <c r="L655" s="102"/>
      <c r="M655" s="102"/>
      <c r="N655" s="102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</row>
    <row r="656" spans="1:29">
      <c r="A656" s="102"/>
      <c r="B656" s="102"/>
      <c r="C656" s="102"/>
      <c r="D656" s="102"/>
      <c r="E656" s="102"/>
      <c r="F656" s="102"/>
      <c r="G656" s="102"/>
      <c r="H656" s="102"/>
      <c r="I656" s="102"/>
      <c r="J656" s="102"/>
      <c r="K656" s="102"/>
      <c r="L656" s="102"/>
      <c r="M656" s="102"/>
      <c r="N656" s="102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</row>
    <row r="657" spans="1:29">
      <c r="A657" s="102"/>
      <c r="B657" s="102"/>
      <c r="C657" s="102"/>
      <c r="D657" s="102"/>
      <c r="E657" s="102"/>
      <c r="F657" s="102"/>
      <c r="G657" s="102"/>
      <c r="H657" s="102"/>
      <c r="I657" s="102"/>
      <c r="J657" s="102"/>
      <c r="K657" s="102"/>
      <c r="L657" s="102"/>
      <c r="M657" s="102"/>
      <c r="N657" s="102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</row>
    <row r="658" spans="1:29">
      <c r="A658" s="102"/>
      <c r="B658" s="102"/>
      <c r="C658" s="102"/>
      <c r="D658" s="102"/>
      <c r="E658" s="102"/>
      <c r="F658" s="102"/>
      <c r="G658" s="102"/>
      <c r="H658" s="102"/>
      <c r="I658" s="102"/>
      <c r="J658" s="102"/>
      <c r="K658" s="102"/>
      <c r="L658" s="102"/>
      <c r="M658" s="102"/>
      <c r="N658" s="102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</row>
    <row r="659" spans="1:29">
      <c r="A659" s="102"/>
      <c r="B659" s="102"/>
      <c r="C659" s="102"/>
      <c r="D659" s="102"/>
      <c r="E659" s="102"/>
      <c r="F659" s="102"/>
      <c r="G659" s="102"/>
      <c r="H659" s="102"/>
      <c r="I659" s="102"/>
      <c r="J659" s="102"/>
      <c r="K659" s="102"/>
      <c r="L659" s="102"/>
      <c r="M659" s="102"/>
      <c r="N659" s="102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</row>
    <row r="660" spans="1:29">
      <c r="A660" s="102"/>
      <c r="B660" s="102"/>
      <c r="C660" s="102"/>
      <c r="D660" s="102"/>
      <c r="E660" s="102"/>
      <c r="F660" s="102"/>
      <c r="G660" s="102"/>
      <c r="H660" s="102"/>
      <c r="I660" s="102"/>
      <c r="J660" s="102"/>
      <c r="K660" s="102"/>
      <c r="L660" s="102"/>
      <c r="M660" s="102"/>
      <c r="N660" s="102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</row>
    <row r="661" spans="1:29">
      <c r="A661" s="102"/>
      <c r="B661" s="102"/>
      <c r="C661" s="102"/>
      <c r="D661" s="102"/>
      <c r="E661" s="102"/>
      <c r="F661" s="102"/>
      <c r="G661" s="102"/>
      <c r="H661" s="102"/>
      <c r="I661" s="102"/>
      <c r="J661" s="102"/>
      <c r="K661" s="102"/>
      <c r="L661" s="102"/>
      <c r="M661" s="102"/>
      <c r="N661" s="102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</row>
    <row r="662" spans="1:29">
      <c r="A662" s="102"/>
      <c r="B662" s="102"/>
      <c r="C662" s="102"/>
      <c r="D662" s="102"/>
      <c r="E662" s="102"/>
      <c r="F662" s="102"/>
      <c r="G662" s="102"/>
      <c r="H662" s="102"/>
      <c r="I662" s="102"/>
      <c r="J662" s="102"/>
      <c r="K662" s="102"/>
      <c r="L662" s="102"/>
      <c r="M662" s="102"/>
      <c r="N662" s="102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</row>
    <row r="663" spans="1:29">
      <c r="A663" s="102"/>
      <c r="B663" s="102"/>
      <c r="C663" s="102"/>
      <c r="D663" s="102"/>
      <c r="E663" s="102"/>
      <c r="F663" s="102"/>
      <c r="G663" s="102"/>
      <c r="H663" s="102"/>
      <c r="I663" s="102"/>
      <c r="J663" s="102"/>
      <c r="K663" s="102"/>
      <c r="L663" s="102"/>
      <c r="M663" s="102"/>
      <c r="N663" s="102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</row>
    <row r="664" spans="1:29">
      <c r="A664" s="102"/>
      <c r="B664" s="102"/>
      <c r="C664" s="102"/>
      <c r="D664" s="102"/>
      <c r="E664" s="102"/>
      <c r="F664" s="102"/>
      <c r="G664" s="102"/>
      <c r="H664" s="102"/>
      <c r="I664" s="102"/>
      <c r="J664" s="102"/>
      <c r="K664" s="102"/>
      <c r="L664" s="102"/>
      <c r="M664" s="102"/>
      <c r="N664" s="102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</row>
    <row r="665" spans="1:29">
      <c r="A665" s="102"/>
      <c r="B665" s="102"/>
      <c r="C665" s="102"/>
      <c r="D665" s="102"/>
      <c r="E665" s="102"/>
      <c r="F665" s="102"/>
      <c r="G665" s="102"/>
      <c r="H665" s="102"/>
      <c r="I665" s="102"/>
      <c r="J665" s="102"/>
      <c r="K665" s="102"/>
      <c r="L665" s="102"/>
      <c r="M665" s="102"/>
      <c r="N665" s="102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</row>
    <row r="666" spans="1:29">
      <c r="A666" s="102"/>
      <c r="B666" s="102"/>
      <c r="C666" s="102"/>
      <c r="D666" s="102"/>
      <c r="E666" s="102"/>
      <c r="F666" s="102"/>
      <c r="G666" s="102"/>
      <c r="H666" s="102"/>
      <c r="I666" s="102"/>
      <c r="J666" s="102"/>
      <c r="K666" s="102"/>
      <c r="L666" s="102"/>
      <c r="M666" s="102"/>
      <c r="N666" s="102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</row>
    <row r="667" spans="1:29">
      <c r="A667" s="102"/>
      <c r="B667" s="102"/>
      <c r="C667" s="102"/>
      <c r="D667" s="102"/>
      <c r="E667" s="102"/>
      <c r="F667" s="102"/>
      <c r="G667" s="102"/>
      <c r="H667" s="102"/>
      <c r="I667" s="102"/>
      <c r="J667" s="102"/>
      <c r="K667" s="102"/>
      <c r="L667" s="102"/>
      <c r="M667" s="102"/>
      <c r="N667" s="102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</row>
    <row r="668" spans="1:29">
      <c r="A668" s="102"/>
      <c r="B668" s="102"/>
      <c r="C668" s="102"/>
      <c r="D668" s="102"/>
      <c r="E668" s="102"/>
      <c r="F668" s="102"/>
      <c r="G668" s="102"/>
      <c r="H668" s="102"/>
      <c r="I668" s="102"/>
      <c r="J668" s="102"/>
      <c r="K668" s="102"/>
      <c r="L668" s="102"/>
      <c r="M668" s="102"/>
      <c r="N668" s="102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</row>
    <row r="669" spans="1:29">
      <c r="A669" s="102"/>
      <c r="B669" s="102"/>
      <c r="C669" s="102"/>
      <c r="D669" s="102"/>
      <c r="E669" s="102"/>
      <c r="F669" s="102"/>
      <c r="G669" s="102"/>
      <c r="H669" s="102"/>
      <c r="I669" s="102"/>
      <c r="J669" s="102"/>
      <c r="K669" s="102"/>
      <c r="L669" s="102"/>
      <c r="M669" s="102"/>
      <c r="N669" s="102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</row>
    <row r="670" spans="1:29">
      <c r="A670" s="102"/>
      <c r="B670" s="102"/>
      <c r="C670" s="102"/>
      <c r="D670" s="102"/>
      <c r="E670" s="102"/>
      <c r="F670" s="102"/>
      <c r="G670" s="102"/>
      <c r="H670" s="102"/>
      <c r="I670" s="102"/>
      <c r="J670" s="102"/>
      <c r="K670" s="102"/>
      <c r="L670" s="102"/>
      <c r="M670" s="102"/>
      <c r="N670" s="102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</row>
    <row r="671" spans="1:29">
      <c r="A671" s="102"/>
      <c r="B671" s="102"/>
      <c r="C671" s="102"/>
      <c r="D671" s="102"/>
      <c r="E671" s="102"/>
      <c r="F671" s="102"/>
      <c r="G671" s="102"/>
      <c r="H671" s="102"/>
      <c r="I671" s="102"/>
      <c r="J671" s="102"/>
      <c r="K671" s="102"/>
      <c r="L671" s="102"/>
      <c r="M671" s="102"/>
      <c r="N671" s="102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</row>
    <row r="672" spans="1:29">
      <c r="A672" s="102"/>
      <c r="B672" s="102"/>
      <c r="C672" s="102"/>
      <c r="D672" s="102"/>
      <c r="E672" s="102"/>
      <c r="F672" s="102"/>
      <c r="G672" s="102"/>
      <c r="H672" s="102"/>
      <c r="I672" s="102"/>
      <c r="J672" s="102"/>
      <c r="K672" s="102"/>
      <c r="L672" s="102"/>
      <c r="M672" s="102"/>
      <c r="N672" s="102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</row>
    <row r="673" spans="1:29">
      <c r="A673" s="102"/>
      <c r="B673" s="102"/>
      <c r="C673" s="102"/>
      <c r="D673" s="102"/>
      <c r="E673" s="102"/>
      <c r="F673" s="102"/>
      <c r="G673" s="102"/>
      <c r="H673" s="102"/>
      <c r="I673" s="102"/>
      <c r="J673" s="102"/>
      <c r="K673" s="102"/>
      <c r="L673" s="102"/>
      <c r="M673" s="102"/>
      <c r="N673" s="102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</row>
    <row r="674" spans="1:29">
      <c r="A674" s="102"/>
      <c r="B674" s="102"/>
      <c r="C674" s="102"/>
      <c r="D674" s="102"/>
      <c r="E674" s="102"/>
      <c r="F674" s="102"/>
      <c r="G674" s="102"/>
      <c r="H674" s="102"/>
      <c r="I674" s="102"/>
      <c r="J674" s="102"/>
      <c r="K674" s="102"/>
      <c r="L674" s="102"/>
      <c r="M674" s="102"/>
      <c r="N674" s="102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</row>
    <row r="675" spans="1:29">
      <c r="A675" s="102"/>
      <c r="B675" s="102"/>
      <c r="C675" s="102"/>
      <c r="D675" s="102"/>
      <c r="E675" s="102"/>
      <c r="F675" s="102"/>
      <c r="G675" s="102"/>
      <c r="H675" s="102"/>
      <c r="I675" s="102"/>
      <c r="J675" s="102"/>
      <c r="K675" s="102"/>
      <c r="L675" s="102"/>
      <c r="M675" s="102"/>
      <c r="N675" s="102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</row>
    <row r="676" spans="1:29">
      <c r="A676" s="102"/>
      <c r="B676" s="102"/>
      <c r="C676" s="102"/>
      <c r="D676" s="102"/>
      <c r="E676" s="102"/>
      <c r="F676" s="102"/>
      <c r="G676" s="102"/>
      <c r="H676" s="102"/>
      <c r="I676" s="102"/>
      <c r="J676" s="102"/>
      <c r="K676" s="102"/>
      <c r="L676" s="102"/>
      <c r="M676" s="102"/>
      <c r="N676" s="102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</row>
    <row r="677" spans="1:29">
      <c r="A677" s="102"/>
      <c r="B677" s="102"/>
      <c r="C677" s="102"/>
      <c r="D677" s="102"/>
      <c r="E677" s="102"/>
      <c r="F677" s="102"/>
      <c r="G677" s="102"/>
      <c r="H677" s="102"/>
      <c r="I677" s="102"/>
      <c r="J677" s="102"/>
      <c r="K677" s="102"/>
      <c r="L677" s="102"/>
      <c r="M677" s="102"/>
      <c r="N677" s="102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</row>
    <row r="678" spans="1:29">
      <c r="A678" s="102"/>
      <c r="B678" s="102"/>
      <c r="C678" s="102"/>
      <c r="D678" s="102"/>
      <c r="E678" s="102"/>
      <c r="F678" s="102"/>
      <c r="G678" s="102"/>
      <c r="H678" s="102"/>
      <c r="I678" s="102"/>
      <c r="J678" s="102"/>
      <c r="K678" s="102"/>
      <c r="L678" s="102"/>
      <c r="M678" s="102"/>
      <c r="N678" s="102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</row>
    <row r="679" spans="1:29">
      <c r="A679" s="102"/>
      <c r="B679" s="102"/>
      <c r="C679" s="102"/>
      <c r="D679" s="102"/>
      <c r="E679" s="102"/>
      <c r="F679" s="102"/>
      <c r="G679" s="102"/>
      <c r="H679" s="102"/>
      <c r="I679" s="102"/>
      <c r="J679" s="102"/>
      <c r="K679" s="102"/>
      <c r="L679" s="102"/>
      <c r="M679" s="102"/>
      <c r="N679" s="102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</row>
    <row r="680" spans="1:29">
      <c r="A680" s="102"/>
      <c r="B680" s="102"/>
      <c r="C680" s="102"/>
      <c r="D680" s="102"/>
      <c r="E680" s="102"/>
      <c r="F680" s="102"/>
      <c r="G680" s="102"/>
      <c r="H680" s="102"/>
      <c r="I680" s="102"/>
      <c r="J680" s="102"/>
      <c r="K680" s="102"/>
      <c r="L680" s="102"/>
      <c r="M680" s="102"/>
      <c r="N680" s="102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</row>
    <row r="681" spans="1:29">
      <c r="A681" s="102"/>
      <c r="B681" s="102"/>
      <c r="C681" s="102"/>
      <c r="D681" s="102"/>
      <c r="E681" s="102"/>
      <c r="F681" s="102"/>
      <c r="G681" s="102"/>
      <c r="H681" s="102"/>
      <c r="I681" s="102"/>
      <c r="J681" s="102"/>
      <c r="K681" s="102"/>
      <c r="L681" s="102"/>
      <c r="M681" s="102"/>
      <c r="N681" s="102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</row>
    <row r="682" spans="1:29">
      <c r="A682" s="102"/>
      <c r="B682" s="102"/>
      <c r="C682" s="102"/>
      <c r="D682" s="102"/>
      <c r="E682" s="102"/>
      <c r="F682" s="102"/>
      <c r="G682" s="102"/>
      <c r="H682" s="102"/>
      <c r="I682" s="102"/>
      <c r="J682" s="102"/>
      <c r="K682" s="102"/>
      <c r="L682" s="102"/>
      <c r="M682" s="102"/>
      <c r="N682" s="102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</row>
    <row r="683" spans="1:29">
      <c r="A683" s="102"/>
      <c r="B683" s="102"/>
      <c r="C683" s="102"/>
      <c r="D683" s="102"/>
      <c r="E683" s="102"/>
      <c r="F683" s="102"/>
      <c r="G683" s="102"/>
      <c r="H683" s="102"/>
      <c r="I683" s="102"/>
      <c r="J683" s="102"/>
      <c r="K683" s="102"/>
      <c r="L683" s="102"/>
      <c r="M683" s="102"/>
      <c r="N683" s="102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</row>
    <row r="684" spans="1:29">
      <c r="A684" s="102"/>
      <c r="B684" s="102"/>
      <c r="C684" s="102"/>
      <c r="D684" s="102"/>
      <c r="E684" s="102"/>
      <c r="F684" s="102"/>
      <c r="G684" s="102"/>
      <c r="H684" s="102"/>
      <c r="I684" s="102"/>
      <c r="J684" s="102"/>
      <c r="K684" s="102"/>
      <c r="L684" s="102"/>
      <c r="M684" s="102"/>
      <c r="N684" s="102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</row>
    <row r="685" spans="1:29">
      <c r="A685" s="102"/>
      <c r="B685" s="102"/>
      <c r="C685" s="102"/>
      <c r="D685" s="102"/>
      <c r="E685" s="102"/>
      <c r="F685" s="102"/>
      <c r="G685" s="102"/>
      <c r="H685" s="102"/>
      <c r="I685" s="102"/>
      <c r="J685" s="102"/>
      <c r="K685" s="102"/>
      <c r="L685" s="102"/>
      <c r="M685" s="102"/>
      <c r="N685" s="102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</row>
    <row r="686" spans="1:29">
      <c r="A686" s="102"/>
      <c r="B686" s="102"/>
      <c r="C686" s="102"/>
      <c r="D686" s="102"/>
      <c r="E686" s="102"/>
      <c r="F686" s="102"/>
      <c r="G686" s="102"/>
      <c r="H686" s="102"/>
      <c r="I686" s="102"/>
      <c r="J686" s="102"/>
      <c r="K686" s="102"/>
      <c r="L686" s="102"/>
      <c r="M686" s="102"/>
      <c r="N686" s="102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</row>
    <row r="687" spans="1:29">
      <c r="A687" s="102"/>
      <c r="B687" s="102"/>
      <c r="C687" s="102"/>
      <c r="D687" s="102"/>
      <c r="E687" s="102"/>
      <c r="F687" s="102"/>
      <c r="G687" s="102"/>
      <c r="H687" s="102"/>
      <c r="I687" s="102"/>
      <c r="J687" s="102"/>
      <c r="K687" s="102"/>
      <c r="L687" s="102"/>
      <c r="M687" s="102"/>
      <c r="N687" s="102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</row>
    <row r="688" spans="1:29">
      <c r="A688" s="102"/>
      <c r="B688" s="102"/>
      <c r="C688" s="102"/>
      <c r="D688" s="102"/>
      <c r="E688" s="102"/>
      <c r="F688" s="102"/>
      <c r="G688" s="102"/>
      <c r="H688" s="102"/>
      <c r="I688" s="102"/>
      <c r="J688" s="102"/>
      <c r="K688" s="102"/>
      <c r="L688" s="102"/>
      <c r="M688" s="102"/>
      <c r="N688" s="102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</row>
    <row r="689" spans="1:29">
      <c r="A689" s="102"/>
      <c r="B689" s="102"/>
      <c r="C689" s="102"/>
      <c r="D689" s="102"/>
      <c r="E689" s="102"/>
      <c r="F689" s="102"/>
      <c r="G689" s="102"/>
      <c r="H689" s="102"/>
      <c r="I689" s="102"/>
      <c r="J689" s="102"/>
      <c r="K689" s="102"/>
      <c r="L689" s="102"/>
      <c r="M689" s="102"/>
      <c r="N689" s="102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</row>
    <row r="690" spans="1:29">
      <c r="A690" s="102"/>
      <c r="B690" s="102"/>
      <c r="C690" s="102"/>
      <c r="D690" s="102"/>
      <c r="E690" s="102"/>
      <c r="F690" s="102"/>
      <c r="G690" s="102"/>
      <c r="H690" s="102"/>
      <c r="I690" s="102"/>
      <c r="J690" s="102"/>
      <c r="K690" s="102"/>
      <c r="L690" s="102"/>
      <c r="M690" s="102"/>
      <c r="N690" s="102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</row>
    <row r="691" spans="1:29">
      <c r="A691" s="102"/>
      <c r="B691" s="102"/>
      <c r="C691" s="102"/>
      <c r="D691" s="102"/>
      <c r="E691" s="102"/>
      <c r="F691" s="102"/>
      <c r="G691" s="102"/>
      <c r="H691" s="102"/>
      <c r="I691" s="102"/>
      <c r="J691" s="102"/>
      <c r="K691" s="102"/>
      <c r="L691" s="102"/>
      <c r="M691" s="102"/>
      <c r="N691" s="102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</row>
    <row r="692" spans="1:29">
      <c r="A692" s="102"/>
      <c r="B692" s="102"/>
      <c r="C692" s="102"/>
      <c r="D692" s="102"/>
      <c r="E692" s="102"/>
      <c r="F692" s="102"/>
      <c r="G692" s="102"/>
      <c r="H692" s="102"/>
      <c r="I692" s="102"/>
      <c r="J692" s="102"/>
      <c r="K692" s="102"/>
      <c r="L692" s="102"/>
      <c r="M692" s="102"/>
      <c r="N692" s="102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</row>
    <row r="693" spans="1:29">
      <c r="A693" s="102"/>
      <c r="B693" s="102"/>
      <c r="C693" s="102"/>
      <c r="D693" s="102"/>
      <c r="E693" s="102"/>
      <c r="F693" s="102"/>
      <c r="G693" s="102"/>
      <c r="H693" s="102"/>
      <c r="I693" s="102"/>
      <c r="J693" s="102"/>
      <c r="K693" s="102"/>
      <c r="L693" s="102"/>
      <c r="M693" s="102"/>
      <c r="N693" s="102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</row>
    <row r="694" spans="1:29">
      <c r="A694" s="102"/>
      <c r="B694" s="102"/>
      <c r="C694" s="102"/>
      <c r="D694" s="102"/>
      <c r="E694" s="102"/>
      <c r="F694" s="102"/>
      <c r="G694" s="102"/>
      <c r="H694" s="102"/>
      <c r="I694" s="102"/>
      <c r="J694" s="102"/>
      <c r="K694" s="102"/>
      <c r="L694" s="102"/>
      <c r="M694" s="102"/>
      <c r="N694" s="102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</row>
    <row r="695" spans="1:29">
      <c r="A695" s="102"/>
      <c r="B695" s="102"/>
      <c r="C695" s="102"/>
      <c r="D695" s="102"/>
      <c r="E695" s="102"/>
      <c r="F695" s="102"/>
      <c r="G695" s="102"/>
      <c r="H695" s="102"/>
      <c r="I695" s="102"/>
      <c r="J695" s="102"/>
      <c r="K695" s="102"/>
      <c r="L695" s="102"/>
      <c r="M695" s="102"/>
      <c r="N695" s="102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</row>
    <row r="696" spans="1:29">
      <c r="A696" s="102"/>
      <c r="B696" s="102"/>
      <c r="C696" s="102"/>
      <c r="D696" s="102"/>
      <c r="E696" s="102"/>
      <c r="F696" s="102"/>
      <c r="G696" s="102"/>
      <c r="H696" s="102"/>
      <c r="I696" s="102"/>
      <c r="J696" s="102"/>
      <c r="K696" s="102"/>
      <c r="L696" s="102"/>
      <c r="M696" s="102"/>
      <c r="N696" s="102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</row>
    <row r="697" spans="1:29">
      <c r="A697" s="102"/>
      <c r="B697" s="102"/>
      <c r="C697" s="102"/>
      <c r="D697" s="102"/>
      <c r="E697" s="102"/>
      <c r="F697" s="102"/>
      <c r="G697" s="102"/>
      <c r="H697" s="102"/>
      <c r="I697" s="102"/>
      <c r="J697" s="102"/>
      <c r="K697" s="102"/>
      <c r="L697" s="102"/>
      <c r="M697" s="102"/>
      <c r="N697" s="102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</row>
    <row r="698" spans="1:29">
      <c r="A698" s="102"/>
      <c r="B698" s="102"/>
      <c r="C698" s="102"/>
      <c r="D698" s="102"/>
      <c r="E698" s="102"/>
      <c r="F698" s="102"/>
      <c r="G698" s="102"/>
      <c r="H698" s="102"/>
      <c r="I698" s="102"/>
      <c r="J698" s="102"/>
      <c r="K698" s="102"/>
      <c r="L698" s="102"/>
      <c r="M698" s="102"/>
      <c r="N698" s="102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</row>
    <row r="699" spans="1:29">
      <c r="A699" s="102"/>
      <c r="B699" s="102"/>
      <c r="C699" s="102"/>
      <c r="D699" s="102"/>
      <c r="E699" s="102"/>
      <c r="F699" s="102"/>
      <c r="G699" s="102"/>
      <c r="H699" s="102"/>
      <c r="I699" s="102"/>
      <c r="J699" s="102"/>
      <c r="K699" s="102"/>
      <c r="L699" s="102"/>
      <c r="M699" s="102"/>
      <c r="N699" s="102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</row>
    <row r="700" spans="1:29">
      <c r="A700" s="102"/>
      <c r="B700" s="102"/>
      <c r="C700" s="102"/>
      <c r="D700" s="102"/>
      <c r="E700" s="102"/>
      <c r="F700" s="102"/>
      <c r="G700" s="102"/>
      <c r="H700" s="102"/>
      <c r="I700" s="102"/>
      <c r="J700" s="102"/>
      <c r="K700" s="102"/>
      <c r="L700" s="102"/>
      <c r="M700" s="102"/>
      <c r="N700" s="102"/>
      <c r="O700" s="102"/>
      <c r="P700" s="102"/>
      <c r="Q700" s="102"/>
      <c r="R700" s="102"/>
      <c r="S700" s="102"/>
      <c r="T700" s="102"/>
      <c r="U700" s="102"/>
      <c r="V700" s="102"/>
      <c r="W700" s="102"/>
      <c r="X700" s="102"/>
      <c r="Y700" s="102"/>
      <c r="Z700" s="102"/>
      <c r="AA700" s="102"/>
      <c r="AB700" s="102"/>
      <c r="AC700" s="102"/>
    </row>
    <row r="701" spans="1:29">
      <c r="A701" s="102"/>
      <c r="B701" s="102"/>
      <c r="C701" s="102"/>
      <c r="D701" s="102"/>
      <c r="E701" s="102"/>
      <c r="F701" s="102"/>
      <c r="G701" s="102"/>
      <c r="H701" s="102"/>
      <c r="I701" s="102"/>
      <c r="J701" s="102"/>
      <c r="K701" s="102"/>
      <c r="L701" s="102"/>
      <c r="M701" s="102"/>
      <c r="N701" s="102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</row>
    <row r="702" spans="1:29">
      <c r="A702" s="102"/>
      <c r="B702" s="102"/>
      <c r="C702" s="102"/>
      <c r="D702" s="102"/>
      <c r="E702" s="102"/>
      <c r="F702" s="102"/>
      <c r="G702" s="102"/>
      <c r="H702" s="102"/>
      <c r="I702" s="102"/>
      <c r="J702" s="102"/>
      <c r="K702" s="102"/>
      <c r="L702" s="102"/>
      <c r="M702" s="102"/>
      <c r="N702" s="102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</row>
    <row r="703" spans="1:29">
      <c r="A703" s="102"/>
      <c r="B703" s="102"/>
      <c r="C703" s="102"/>
      <c r="D703" s="102"/>
      <c r="E703" s="102"/>
      <c r="F703" s="102"/>
      <c r="G703" s="102"/>
      <c r="H703" s="102"/>
      <c r="I703" s="102"/>
      <c r="J703" s="102"/>
      <c r="K703" s="102"/>
      <c r="L703" s="102"/>
      <c r="M703" s="102"/>
      <c r="N703" s="102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</row>
    <row r="704" spans="1:29">
      <c r="A704" s="102"/>
      <c r="B704" s="102"/>
      <c r="C704" s="102"/>
      <c r="D704" s="102"/>
      <c r="E704" s="102"/>
      <c r="F704" s="102"/>
      <c r="G704" s="102"/>
      <c r="H704" s="102"/>
      <c r="I704" s="102"/>
      <c r="J704" s="102"/>
      <c r="K704" s="102"/>
      <c r="L704" s="102"/>
      <c r="M704" s="102"/>
      <c r="N704" s="102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</row>
    <row r="705" spans="1:29">
      <c r="A705" s="102"/>
      <c r="B705" s="102"/>
      <c r="C705" s="102"/>
      <c r="D705" s="102"/>
      <c r="E705" s="102"/>
      <c r="F705" s="102"/>
      <c r="G705" s="102"/>
      <c r="H705" s="102"/>
      <c r="I705" s="102"/>
      <c r="J705" s="102"/>
      <c r="K705" s="102"/>
      <c r="L705" s="102"/>
      <c r="M705" s="102"/>
      <c r="N705" s="102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</row>
    <row r="706" spans="1:29">
      <c r="A706" s="102"/>
      <c r="B706" s="102"/>
      <c r="C706" s="102"/>
      <c r="D706" s="102"/>
      <c r="E706" s="102"/>
      <c r="F706" s="102"/>
      <c r="G706" s="102"/>
      <c r="H706" s="102"/>
      <c r="I706" s="102"/>
      <c r="J706" s="102"/>
      <c r="K706" s="102"/>
      <c r="L706" s="102"/>
      <c r="M706" s="102"/>
      <c r="N706" s="102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</row>
    <row r="707" spans="1:29">
      <c r="A707" s="102"/>
      <c r="B707" s="102"/>
      <c r="C707" s="102"/>
      <c r="D707" s="102"/>
      <c r="E707" s="102"/>
      <c r="F707" s="102"/>
      <c r="G707" s="102"/>
      <c r="H707" s="102"/>
      <c r="I707" s="102"/>
      <c r="J707" s="102"/>
      <c r="K707" s="102"/>
      <c r="L707" s="102"/>
      <c r="M707" s="102"/>
      <c r="N707" s="102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</row>
    <row r="708" spans="1:29">
      <c r="A708" s="102"/>
      <c r="B708" s="102"/>
      <c r="C708" s="102"/>
      <c r="D708" s="102"/>
      <c r="E708" s="102"/>
      <c r="F708" s="102"/>
      <c r="G708" s="102"/>
      <c r="H708" s="102"/>
      <c r="I708" s="102"/>
      <c r="J708" s="102"/>
      <c r="K708" s="102"/>
      <c r="L708" s="102"/>
      <c r="M708" s="102"/>
      <c r="N708" s="102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</row>
    <row r="709" spans="1:29">
      <c r="A709" s="102"/>
      <c r="B709" s="102"/>
      <c r="C709" s="102"/>
      <c r="D709" s="102"/>
      <c r="E709" s="102"/>
      <c r="F709" s="102"/>
      <c r="G709" s="102"/>
      <c r="H709" s="102"/>
      <c r="I709" s="102"/>
      <c r="J709" s="102"/>
      <c r="K709" s="102"/>
      <c r="L709" s="102"/>
      <c r="M709" s="102"/>
      <c r="N709" s="102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</row>
    <row r="710" spans="1:29">
      <c r="A710" s="102"/>
      <c r="B710" s="102"/>
      <c r="C710" s="102"/>
      <c r="D710" s="102"/>
      <c r="E710" s="102"/>
      <c r="F710" s="102"/>
      <c r="G710" s="102"/>
      <c r="H710" s="102"/>
      <c r="I710" s="102"/>
      <c r="J710" s="102"/>
      <c r="K710" s="102"/>
      <c r="L710" s="102"/>
      <c r="M710" s="102"/>
      <c r="N710" s="102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</row>
    <row r="711" spans="1:29">
      <c r="A711" s="102"/>
      <c r="B711" s="102"/>
      <c r="C711" s="102"/>
      <c r="D711" s="102"/>
      <c r="E711" s="102"/>
      <c r="F711" s="102"/>
      <c r="G711" s="102"/>
      <c r="H711" s="102"/>
      <c r="I711" s="102"/>
      <c r="J711" s="102"/>
      <c r="K711" s="102"/>
      <c r="L711" s="102"/>
      <c r="M711" s="102"/>
      <c r="N711" s="102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</row>
    <row r="712" spans="1:29">
      <c r="A712" s="102"/>
      <c r="B712" s="102"/>
      <c r="C712" s="102"/>
      <c r="D712" s="102"/>
      <c r="E712" s="102"/>
      <c r="F712" s="102"/>
      <c r="G712" s="102"/>
      <c r="H712" s="102"/>
      <c r="I712" s="102"/>
      <c r="J712" s="102"/>
      <c r="K712" s="102"/>
      <c r="L712" s="102"/>
      <c r="M712" s="102"/>
      <c r="N712" s="102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</row>
    <row r="713" spans="1:29">
      <c r="A713" s="102"/>
      <c r="B713" s="102"/>
      <c r="C713" s="102"/>
      <c r="D713" s="102"/>
      <c r="E713" s="102"/>
      <c r="F713" s="102"/>
      <c r="G713" s="102"/>
      <c r="H713" s="102"/>
      <c r="I713" s="102"/>
      <c r="J713" s="102"/>
      <c r="K713" s="102"/>
      <c r="L713" s="102"/>
      <c r="M713" s="102"/>
      <c r="N713" s="102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</row>
    <row r="714" spans="1:29">
      <c r="A714" s="102"/>
      <c r="B714" s="102"/>
      <c r="C714" s="102"/>
      <c r="D714" s="102"/>
      <c r="E714" s="102"/>
      <c r="F714" s="102"/>
      <c r="G714" s="102"/>
      <c r="H714" s="102"/>
      <c r="I714" s="102"/>
      <c r="J714" s="102"/>
      <c r="K714" s="102"/>
      <c r="L714" s="102"/>
      <c r="M714" s="102"/>
      <c r="N714" s="102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</row>
    <row r="715" spans="1:29">
      <c r="A715" s="102"/>
      <c r="B715" s="102"/>
      <c r="C715" s="102"/>
      <c r="D715" s="102"/>
      <c r="E715" s="102"/>
      <c r="F715" s="102"/>
      <c r="G715" s="102"/>
      <c r="H715" s="102"/>
      <c r="I715" s="102"/>
      <c r="J715" s="102"/>
      <c r="K715" s="102"/>
      <c r="L715" s="102"/>
      <c r="M715" s="102"/>
      <c r="N715" s="102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</row>
    <row r="716" spans="1:29">
      <c r="A716" s="102"/>
      <c r="B716" s="102"/>
      <c r="C716" s="102"/>
      <c r="D716" s="102"/>
      <c r="E716" s="102"/>
      <c r="F716" s="102"/>
      <c r="G716" s="102"/>
      <c r="H716" s="102"/>
      <c r="I716" s="102"/>
      <c r="J716" s="102"/>
      <c r="K716" s="102"/>
      <c r="L716" s="102"/>
      <c r="M716" s="102"/>
      <c r="N716" s="102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</row>
    <row r="717" spans="1:29">
      <c r="A717" s="102"/>
      <c r="B717" s="102"/>
      <c r="C717" s="102"/>
      <c r="D717" s="102"/>
      <c r="E717" s="102"/>
      <c r="F717" s="102"/>
      <c r="G717" s="102"/>
      <c r="H717" s="102"/>
      <c r="I717" s="102"/>
      <c r="J717" s="102"/>
      <c r="K717" s="102"/>
      <c r="L717" s="102"/>
      <c r="M717" s="102"/>
      <c r="N717" s="102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</row>
    <row r="718" spans="1:29">
      <c r="A718" s="102"/>
      <c r="B718" s="102"/>
      <c r="C718" s="102"/>
      <c r="D718" s="102"/>
      <c r="E718" s="102"/>
      <c r="F718" s="102"/>
      <c r="G718" s="102"/>
      <c r="H718" s="102"/>
      <c r="I718" s="102"/>
      <c r="J718" s="102"/>
      <c r="K718" s="102"/>
      <c r="L718" s="102"/>
      <c r="M718" s="102"/>
      <c r="N718" s="102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</row>
    <row r="719" spans="1:29">
      <c r="A719" s="102"/>
      <c r="B719" s="102"/>
      <c r="C719" s="102"/>
      <c r="D719" s="102"/>
      <c r="E719" s="102"/>
      <c r="F719" s="102"/>
      <c r="G719" s="102"/>
      <c r="H719" s="102"/>
      <c r="I719" s="102"/>
      <c r="J719" s="102"/>
      <c r="K719" s="102"/>
      <c r="L719" s="102"/>
      <c r="M719" s="102"/>
      <c r="N719" s="102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</row>
    <row r="720" spans="1:29">
      <c r="A720" s="102"/>
      <c r="B720" s="102"/>
      <c r="C720" s="102"/>
      <c r="D720" s="102"/>
      <c r="E720" s="102"/>
      <c r="F720" s="102"/>
      <c r="G720" s="102"/>
      <c r="H720" s="102"/>
      <c r="I720" s="102"/>
      <c r="J720" s="102"/>
      <c r="K720" s="102"/>
      <c r="L720" s="102"/>
      <c r="M720" s="102"/>
      <c r="N720" s="102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</row>
    <row r="721" spans="1:29">
      <c r="A721" s="102"/>
      <c r="B721" s="102"/>
      <c r="C721" s="102"/>
      <c r="D721" s="102"/>
      <c r="E721" s="102"/>
      <c r="F721" s="102"/>
      <c r="G721" s="102"/>
      <c r="H721" s="102"/>
      <c r="I721" s="102"/>
      <c r="J721" s="102"/>
      <c r="K721" s="102"/>
      <c r="L721" s="102"/>
      <c r="M721" s="102"/>
      <c r="N721" s="102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</row>
    <row r="722" spans="1:29">
      <c r="A722" s="102"/>
      <c r="B722" s="102"/>
      <c r="C722" s="102"/>
      <c r="D722" s="102"/>
      <c r="E722" s="102"/>
      <c r="F722" s="102"/>
      <c r="G722" s="102"/>
      <c r="H722" s="102"/>
      <c r="I722" s="102"/>
      <c r="J722" s="102"/>
      <c r="K722" s="102"/>
      <c r="L722" s="102"/>
      <c r="M722" s="102"/>
      <c r="N722" s="102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</row>
    <row r="723" spans="1:29">
      <c r="A723" s="102"/>
      <c r="B723" s="102"/>
      <c r="C723" s="102"/>
      <c r="D723" s="102"/>
      <c r="E723" s="102"/>
      <c r="F723" s="102"/>
      <c r="G723" s="102"/>
      <c r="H723" s="102"/>
      <c r="I723" s="102"/>
      <c r="J723" s="102"/>
      <c r="K723" s="102"/>
      <c r="L723" s="102"/>
      <c r="M723" s="102"/>
      <c r="N723" s="102"/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</row>
    <row r="724" spans="1:29">
      <c r="A724" s="102"/>
      <c r="B724" s="102"/>
      <c r="C724" s="102"/>
      <c r="D724" s="102"/>
      <c r="E724" s="102"/>
      <c r="F724" s="102"/>
      <c r="G724" s="102"/>
      <c r="H724" s="102"/>
      <c r="I724" s="102"/>
      <c r="J724" s="102"/>
      <c r="K724" s="102"/>
      <c r="L724" s="102"/>
      <c r="M724" s="102"/>
      <c r="N724" s="102"/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</row>
    <row r="725" spans="1:29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2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</row>
    <row r="726" spans="1:29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2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</row>
    <row r="727" spans="1:29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2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</row>
    <row r="728" spans="1:29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2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</row>
    <row r="729" spans="1: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2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</row>
    <row r="730" spans="1:29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2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</row>
    <row r="731" spans="1:29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2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</row>
    <row r="732" spans="1:29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2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</row>
    <row r="733" spans="1:29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2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</row>
    <row r="734" spans="1:29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2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</row>
    <row r="735" spans="1:29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2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</row>
    <row r="736" spans="1:29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2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</row>
    <row r="737" spans="1:29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2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</row>
    <row r="738" spans="1:29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2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</row>
    <row r="739" spans="1:2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2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</row>
    <row r="740" spans="1:29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2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</row>
    <row r="741" spans="1:29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2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</row>
    <row r="742" spans="1:29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2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</row>
    <row r="743" spans="1:29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2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</row>
    <row r="744" spans="1:29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2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</row>
    <row r="745" spans="1:29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2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</row>
    <row r="746" spans="1:29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2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</row>
    <row r="747" spans="1:29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2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</row>
    <row r="748" spans="1:29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2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</row>
    <row r="749" spans="1:2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2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</row>
    <row r="750" spans="1:29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2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</row>
    <row r="751" spans="1:29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2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</row>
    <row r="752" spans="1:29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2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</row>
    <row r="753" spans="1:29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2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</row>
    <row r="754" spans="1:29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2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</row>
    <row r="755" spans="1:29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2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</row>
    <row r="756" spans="1:29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2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</row>
    <row r="757" spans="1:29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2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</row>
    <row r="758" spans="1:29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2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</row>
    <row r="759" spans="1:2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2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</row>
    <row r="760" spans="1:29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2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</row>
    <row r="761" spans="1:29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2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  <c r="Y761" s="102"/>
      <c r="Z761" s="102"/>
      <c r="AA761" s="102"/>
      <c r="AB761" s="102"/>
      <c r="AC761" s="102"/>
    </row>
    <row r="762" spans="1:29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2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</row>
    <row r="763" spans="1:29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2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</row>
    <row r="764" spans="1:29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2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</row>
    <row r="765" spans="1:29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2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</row>
    <row r="766" spans="1:29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2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</row>
    <row r="767" spans="1:29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2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</row>
    <row r="768" spans="1:29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2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</row>
    <row r="769" spans="1:2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2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</row>
    <row r="770" spans="1:29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2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</row>
    <row r="771" spans="1:29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2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</row>
    <row r="772" spans="1:29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2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</row>
    <row r="773" spans="1:29">
      <c r="A773" s="102"/>
      <c r="B773" s="102"/>
      <c r="C773" s="102"/>
      <c r="D773" s="102"/>
      <c r="E773" s="102"/>
      <c r="F773" s="102"/>
      <c r="G773" s="102"/>
      <c r="H773" s="102"/>
      <c r="I773" s="102"/>
      <c r="J773" s="102"/>
      <c r="K773" s="102"/>
      <c r="L773" s="102"/>
      <c r="M773" s="102"/>
      <c r="N773" s="102"/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</row>
    <row r="774" spans="1:29">
      <c r="A774" s="102"/>
      <c r="B774" s="102"/>
      <c r="C774" s="102"/>
      <c r="D774" s="102"/>
      <c r="E774" s="102"/>
      <c r="F774" s="102"/>
      <c r="G774" s="102"/>
      <c r="H774" s="102"/>
      <c r="I774" s="102"/>
      <c r="J774" s="102"/>
      <c r="K774" s="102"/>
      <c r="L774" s="102"/>
      <c r="M774" s="102"/>
      <c r="N774" s="102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</row>
    <row r="775" spans="1:29">
      <c r="A775" s="102"/>
      <c r="B775" s="102"/>
      <c r="C775" s="102"/>
      <c r="D775" s="102"/>
      <c r="E775" s="102"/>
      <c r="F775" s="102"/>
      <c r="G775" s="102"/>
      <c r="H775" s="102"/>
      <c r="I775" s="102"/>
      <c r="J775" s="102"/>
      <c r="K775" s="102"/>
      <c r="L775" s="102"/>
      <c r="M775" s="102"/>
      <c r="N775" s="102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</row>
    <row r="776" spans="1:29">
      <c r="A776" s="102"/>
      <c r="B776" s="102"/>
      <c r="C776" s="102"/>
      <c r="D776" s="102"/>
      <c r="E776" s="102"/>
      <c r="F776" s="102"/>
      <c r="G776" s="102"/>
      <c r="H776" s="102"/>
      <c r="I776" s="102"/>
      <c r="J776" s="102"/>
      <c r="K776" s="102"/>
      <c r="L776" s="102"/>
      <c r="M776" s="102"/>
      <c r="N776" s="102"/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</row>
    <row r="777" spans="1:29">
      <c r="A777" s="102"/>
      <c r="B777" s="102"/>
      <c r="C777" s="102"/>
      <c r="D777" s="102"/>
      <c r="E777" s="102"/>
      <c r="F777" s="102"/>
      <c r="G777" s="102"/>
      <c r="H777" s="102"/>
      <c r="I777" s="102"/>
      <c r="J777" s="102"/>
      <c r="K777" s="102"/>
      <c r="L777" s="102"/>
      <c r="M777" s="102"/>
      <c r="N777" s="102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</row>
    <row r="778" spans="1:29">
      <c r="A778" s="102"/>
      <c r="B778" s="102"/>
      <c r="C778" s="102"/>
      <c r="D778" s="102"/>
      <c r="E778" s="102"/>
      <c r="F778" s="102"/>
      <c r="G778" s="102"/>
      <c r="H778" s="102"/>
      <c r="I778" s="102"/>
      <c r="J778" s="102"/>
      <c r="K778" s="102"/>
      <c r="L778" s="102"/>
      <c r="M778" s="102"/>
      <c r="N778" s="102"/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</row>
    <row r="779" spans="1:29">
      <c r="A779" s="102"/>
      <c r="B779" s="102"/>
      <c r="C779" s="102"/>
      <c r="D779" s="102"/>
      <c r="E779" s="102"/>
      <c r="F779" s="102"/>
      <c r="G779" s="102"/>
      <c r="H779" s="102"/>
      <c r="I779" s="102"/>
      <c r="J779" s="102"/>
      <c r="K779" s="102"/>
      <c r="L779" s="102"/>
      <c r="M779" s="102"/>
      <c r="N779" s="102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</row>
    <row r="780" spans="1:29">
      <c r="A780" s="102"/>
      <c r="B780" s="102"/>
      <c r="C780" s="102"/>
      <c r="D780" s="102"/>
      <c r="E780" s="102"/>
      <c r="F780" s="102"/>
      <c r="G780" s="102"/>
      <c r="H780" s="102"/>
      <c r="I780" s="102"/>
      <c r="J780" s="102"/>
      <c r="K780" s="102"/>
      <c r="L780" s="102"/>
      <c r="M780" s="102"/>
      <c r="N780" s="102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</row>
    <row r="781" spans="1:29">
      <c r="A781" s="102"/>
      <c r="B781" s="102"/>
      <c r="C781" s="102"/>
      <c r="D781" s="102"/>
      <c r="E781" s="102"/>
      <c r="F781" s="102"/>
      <c r="G781" s="102"/>
      <c r="H781" s="102"/>
      <c r="I781" s="102"/>
      <c r="J781" s="102"/>
      <c r="K781" s="102"/>
      <c r="L781" s="102"/>
      <c r="M781" s="102"/>
      <c r="N781" s="102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</row>
    <row r="782" spans="1:29">
      <c r="A782" s="102"/>
      <c r="B782" s="102"/>
      <c r="C782" s="102"/>
      <c r="D782" s="102"/>
      <c r="E782" s="102"/>
      <c r="F782" s="102"/>
      <c r="G782" s="102"/>
      <c r="H782" s="102"/>
      <c r="I782" s="102"/>
      <c r="J782" s="102"/>
      <c r="K782" s="102"/>
      <c r="L782" s="102"/>
      <c r="M782" s="102"/>
      <c r="N782" s="102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</row>
    <row r="783" spans="1:29">
      <c r="A783" s="102"/>
      <c r="B783" s="102"/>
      <c r="C783" s="102"/>
      <c r="D783" s="102"/>
      <c r="E783" s="102"/>
      <c r="F783" s="102"/>
      <c r="G783" s="102"/>
      <c r="H783" s="102"/>
      <c r="I783" s="102"/>
      <c r="J783" s="102"/>
      <c r="K783" s="102"/>
      <c r="L783" s="102"/>
      <c r="M783" s="102"/>
      <c r="N783" s="102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</row>
    <row r="784" spans="1:29">
      <c r="A784" s="102"/>
      <c r="B784" s="102"/>
      <c r="C784" s="102"/>
      <c r="D784" s="102"/>
      <c r="E784" s="102"/>
      <c r="F784" s="102"/>
      <c r="G784" s="102"/>
      <c r="H784" s="102"/>
      <c r="I784" s="102"/>
      <c r="J784" s="102"/>
      <c r="K784" s="102"/>
      <c r="L784" s="102"/>
      <c r="M784" s="102"/>
      <c r="N784" s="102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</row>
    <row r="785" spans="1:29">
      <c r="A785" s="102"/>
      <c r="B785" s="102"/>
      <c r="C785" s="102"/>
      <c r="D785" s="102"/>
      <c r="E785" s="102"/>
      <c r="F785" s="102"/>
      <c r="G785" s="102"/>
      <c r="H785" s="102"/>
      <c r="I785" s="102"/>
      <c r="J785" s="102"/>
      <c r="K785" s="102"/>
      <c r="L785" s="102"/>
      <c r="M785" s="102"/>
      <c r="N785" s="102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</row>
    <row r="786" spans="1:29">
      <c r="A786" s="102"/>
      <c r="B786" s="102"/>
      <c r="C786" s="102"/>
      <c r="D786" s="102"/>
      <c r="E786" s="102"/>
      <c r="F786" s="102"/>
      <c r="G786" s="102"/>
      <c r="H786" s="102"/>
      <c r="I786" s="102"/>
      <c r="J786" s="102"/>
      <c r="K786" s="102"/>
      <c r="L786" s="102"/>
      <c r="M786" s="102"/>
      <c r="N786" s="102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</row>
    <row r="787" spans="1:29">
      <c r="A787" s="102"/>
      <c r="B787" s="102"/>
      <c r="C787" s="102"/>
      <c r="D787" s="102"/>
      <c r="E787" s="102"/>
      <c r="F787" s="102"/>
      <c r="G787" s="102"/>
      <c r="H787" s="102"/>
      <c r="I787" s="102"/>
      <c r="J787" s="102"/>
      <c r="K787" s="102"/>
      <c r="L787" s="102"/>
      <c r="M787" s="102"/>
      <c r="N787" s="102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</row>
    <row r="788" spans="1:29">
      <c r="A788" s="102"/>
      <c r="B788" s="102"/>
      <c r="C788" s="102"/>
      <c r="D788" s="102"/>
      <c r="E788" s="102"/>
      <c r="F788" s="102"/>
      <c r="G788" s="102"/>
      <c r="H788" s="102"/>
      <c r="I788" s="102"/>
      <c r="J788" s="102"/>
      <c r="K788" s="102"/>
      <c r="L788" s="102"/>
      <c r="M788" s="102"/>
      <c r="N788" s="102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</row>
    <row r="789" spans="1:29">
      <c r="A789" s="102"/>
      <c r="B789" s="102"/>
      <c r="C789" s="102"/>
      <c r="D789" s="102"/>
      <c r="E789" s="102"/>
      <c r="F789" s="102"/>
      <c r="G789" s="102"/>
      <c r="H789" s="102"/>
      <c r="I789" s="102"/>
      <c r="J789" s="102"/>
      <c r="K789" s="102"/>
      <c r="L789" s="102"/>
      <c r="M789" s="102"/>
      <c r="N789" s="102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</row>
    <row r="790" spans="1:29">
      <c r="A790" s="102"/>
      <c r="B790" s="102"/>
      <c r="C790" s="102"/>
      <c r="D790" s="102"/>
      <c r="E790" s="102"/>
      <c r="F790" s="102"/>
      <c r="G790" s="102"/>
      <c r="H790" s="102"/>
      <c r="I790" s="102"/>
      <c r="J790" s="102"/>
      <c r="K790" s="102"/>
      <c r="L790" s="102"/>
      <c r="M790" s="102"/>
      <c r="N790" s="102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</row>
    <row r="791" spans="1:29">
      <c r="A791" s="102"/>
      <c r="B791" s="102"/>
      <c r="C791" s="102"/>
      <c r="D791" s="102"/>
      <c r="E791" s="102"/>
      <c r="F791" s="102"/>
      <c r="G791" s="102"/>
      <c r="H791" s="102"/>
      <c r="I791" s="102"/>
      <c r="J791" s="102"/>
      <c r="K791" s="102"/>
      <c r="L791" s="102"/>
      <c r="M791" s="102"/>
      <c r="N791" s="102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</row>
    <row r="792" spans="1:29">
      <c r="A792" s="102"/>
      <c r="B792" s="102"/>
      <c r="C792" s="102"/>
      <c r="D792" s="102"/>
      <c r="E792" s="102"/>
      <c r="F792" s="102"/>
      <c r="G792" s="102"/>
      <c r="H792" s="102"/>
      <c r="I792" s="102"/>
      <c r="J792" s="102"/>
      <c r="K792" s="102"/>
      <c r="L792" s="102"/>
      <c r="M792" s="102"/>
      <c r="N792" s="102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</row>
    <row r="793" spans="1:29">
      <c r="A793" s="102"/>
      <c r="B793" s="102"/>
      <c r="C793" s="102"/>
      <c r="D793" s="102"/>
      <c r="E793" s="102"/>
      <c r="F793" s="102"/>
      <c r="G793" s="102"/>
      <c r="H793" s="102"/>
      <c r="I793" s="102"/>
      <c r="J793" s="102"/>
      <c r="K793" s="102"/>
      <c r="L793" s="102"/>
      <c r="M793" s="102"/>
      <c r="N793" s="102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</row>
    <row r="794" spans="1:29">
      <c r="A794" s="102"/>
      <c r="B794" s="102"/>
      <c r="C794" s="102"/>
      <c r="D794" s="102"/>
      <c r="E794" s="102"/>
      <c r="F794" s="102"/>
      <c r="G794" s="102"/>
      <c r="H794" s="102"/>
      <c r="I794" s="102"/>
      <c r="J794" s="102"/>
      <c r="K794" s="102"/>
      <c r="L794" s="102"/>
      <c r="M794" s="102"/>
      <c r="N794" s="102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</row>
    <row r="795" spans="1:29">
      <c r="A795" s="102"/>
      <c r="B795" s="102"/>
      <c r="C795" s="102"/>
      <c r="D795" s="102"/>
      <c r="E795" s="102"/>
      <c r="F795" s="102"/>
      <c r="G795" s="102"/>
      <c r="H795" s="102"/>
      <c r="I795" s="102"/>
      <c r="J795" s="102"/>
      <c r="K795" s="102"/>
      <c r="L795" s="102"/>
      <c r="M795" s="102"/>
      <c r="N795" s="102"/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</row>
    <row r="796" spans="1:29">
      <c r="A796" s="102"/>
      <c r="B796" s="102"/>
      <c r="C796" s="102"/>
      <c r="D796" s="102"/>
      <c r="E796" s="102"/>
      <c r="F796" s="102"/>
      <c r="G796" s="102"/>
      <c r="H796" s="102"/>
      <c r="I796" s="102"/>
      <c r="J796" s="102"/>
      <c r="K796" s="102"/>
      <c r="L796" s="102"/>
      <c r="M796" s="102"/>
      <c r="N796" s="102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</row>
    <row r="797" spans="1:29">
      <c r="A797" s="102"/>
      <c r="B797" s="102"/>
      <c r="C797" s="102"/>
      <c r="D797" s="102"/>
      <c r="E797" s="102"/>
      <c r="F797" s="102"/>
      <c r="G797" s="102"/>
      <c r="H797" s="102"/>
      <c r="I797" s="102"/>
      <c r="J797" s="102"/>
      <c r="K797" s="102"/>
      <c r="L797" s="102"/>
      <c r="M797" s="102"/>
      <c r="N797" s="102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</row>
    <row r="798" spans="1:29">
      <c r="A798" s="102"/>
      <c r="B798" s="102"/>
      <c r="C798" s="102"/>
      <c r="D798" s="102"/>
      <c r="E798" s="102"/>
      <c r="F798" s="102"/>
      <c r="G798" s="102"/>
      <c r="H798" s="102"/>
      <c r="I798" s="102"/>
      <c r="J798" s="102"/>
      <c r="K798" s="102"/>
      <c r="L798" s="102"/>
      <c r="M798" s="102"/>
      <c r="N798" s="102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</row>
    <row r="799" spans="1:29">
      <c r="A799" s="102"/>
      <c r="B799" s="102"/>
      <c r="C799" s="102"/>
      <c r="D799" s="102"/>
      <c r="E799" s="102"/>
      <c r="F799" s="102"/>
      <c r="G799" s="102"/>
      <c r="H799" s="102"/>
      <c r="I799" s="102"/>
      <c r="J799" s="102"/>
      <c r="K799" s="102"/>
      <c r="L799" s="102"/>
      <c r="M799" s="102"/>
      <c r="N799" s="102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</row>
    <row r="800" spans="1:29">
      <c r="A800" s="102"/>
      <c r="B800" s="102"/>
      <c r="C800" s="102"/>
      <c r="D800" s="102"/>
      <c r="E800" s="102"/>
      <c r="F800" s="102"/>
      <c r="G800" s="102"/>
      <c r="H800" s="102"/>
      <c r="I800" s="102"/>
      <c r="J800" s="102"/>
      <c r="K800" s="102"/>
      <c r="L800" s="102"/>
      <c r="M800" s="102"/>
      <c r="N800" s="102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</row>
    <row r="801" spans="1:29">
      <c r="A801" s="102"/>
      <c r="B801" s="102"/>
      <c r="C801" s="102"/>
      <c r="D801" s="102"/>
      <c r="E801" s="102"/>
      <c r="F801" s="102"/>
      <c r="G801" s="102"/>
      <c r="H801" s="102"/>
      <c r="I801" s="102"/>
      <c r="J801" s="102"/>
      <c r="K801" s="102"/>
      <c r="L801" s="102"/>
      <c r="M801" s="102"/>
      <c r="N801" s="102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</row>
    <row r="802" spans="1:29">
      <c r="A802" s="102"/>
      <c r="B802" s="102"/>
      <c r="C802" s="102"/>
      <c r="D802" s="102"/>
      <c r="E802" s="102"/>
      <c r="F802" s="102"/>
      <c r="G802" s="102"/>
      <c r="H802" s="102"/>
      <c r="I802" s="102"/>
      <c r="J802" s="102"/>
      <c r="K802" s="102"/>
      <c r="L802" s="102"/>
      <c r="M802" s="102"/>
      <c r="N802" s="102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</row>
    <row r="803" spans="1:29">
      <c r="A803" s="102"/>
      <c r="B803" s="102"/>
      <c r="C803" s="102"/>
      <c r="D803" s="102"/>
      <c r="E803" s="102"/>
      <c r="F803" s="102"/>
      <c r="G803" s="102"/>
      <c r="H803" s="102"/>
      <c r="I803" s="102"/>
      <c r="J803" s="102"/>
      <c r="K803" s="102"/>
      <c r="L803" s="102"/>
      <c r="M803" s="102"/>
      <c r="N803" s="102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</row>
    <row r="804" spans="1:29">
      <c r="A804" s="102"/>
      <c r="B804" s="102"/>
      <c r="C804" s="102"/>
      <c r="D804" s="102"/>
      <c r="E804" s="102"/>
      <c r="F804" s="102"/>
      <c r="G804" s="102"/>
      <c r="H804" s="102"/>
      <c r="I804" s="102"/>
      <c r="J804" s="102"/>
      <c r="K804" s="102"/>
      <c r="L804" s="102"/>
      <c r="M804" s="102"/>
      <c r="N804" s="102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</row>
    <row r="805" spans="1:29">
      <c r="A805" s="102"/>
      <c r="B805" s="102"/>
      <c r="C805" s="102"/>
      <c r="D805" s="102"/>
      <c r="E805" s="102"/>
      <c r="F805" s="102"/>
      <c r="G805" s="102"/>
      <c r="H805" s="102"/>
      <c r="I805" s="102"/>
      <c r="J805" s="102"/>
      <c r="K805" s="102"/>
      <c r="L805" s="102"/>
      <c r="M805" s="102"/>
      <c r="N805" s="102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</row>
    <row r="806" spans="1:29">
      <c r="A806" s="102"/>
      <c r="B806" s="102"/>
      <c r="C806" s="102"/>
      <c r="D806" s="102"/>
      <c r="E806" s="102"/>
      <c r="F806" s="102"/>
      <c r="G806" s="102"/>
      <c r="H806" s="102"/>
      <c r="I806" s="102"/>
      <c r="J806" s="102"/>
      <c r="K806" s="102"/>
      <c r="L806" s="102"/>
      <c r="M806" s="102"/>
      <c r="N806" s="102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</row>
    <row r="807" spans="1:29">
      <c r="A807" s="102"/>
      <c r="B807" s="102"/>
      <c r="C807" s="102"/>
      <c r="D807" s="102"/>
      <c r="E807" s="102"/>
      <c r="F807" s="102"/>
      <c r="G807" s="102"/>
      <c r="H807" s="102"/>
      <c r="I807" s="102"/>
      <c r="J807" s="102"/>
      <c r="K807" s="102"/>
      <c r="L807" s="102"/>
      <c r="M807" s="102"/>
      <c r="N807" s="102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</row>
    <row r="808" spans="1:29">
      <c r="A808" s="102"/>
      <c r="B808" s="102"/>
      <c r="C808" s="102"/>
      <c r="D808" s="102"/>
      <c r="E808" s="102"/>
      <c r="F808" s="102"/>
      <c r="G808" s="102"/>
      <c r="H808" s="102"/>
      <c r="I808" s="102"/>
      <c r="J808" s="102"/>
      <c r="K808" s="102"/>
      <c r="L808" s="102"/>
      <c r="M808" s="102"/>
      <c r="N808" s="102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</row>
    <row r="809" spans="1:29">
      <c r="A809" s="102"/>
      <c r="B809" s="102"/>
      <c r="C809" s="102"/>
      <c r="D809" s="102"/>
      <c r="E809" s="102"/>
      <c r="F809" s="102"/>
      <c r="G809" s="102"/>
      <c r="H809" s="102"/>
      <c r="I809" s="102"/>
      <c r="J809" s="102"/>
      <c r="K809" s="102"/>
      <c r="L809" s="102"/>
      <c r="M809" s="102"/>
      <c r="N809" s="102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</row>
    <row r="810" spans="1:29">
      <c r="A810" s="102"/>
      <c r="B810" s="102"/>
      <c r="C810" s="102"/>
      <c r="D810" s="102"/>
      <c r="E810" s="102"/>
      <c r="F810" s="102"/>
      <c r="G810" s="102"/>
      <c r="H810" s="102"/>
      <c r="I810" s="102"/>
      <c r="J810" s="102"/>
      <c r="K810" s="102"/>
      <c r="L810" s="102"/>
      <c r="M810" s="102"/>
      <c r="N810" s="102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</row>
    <row r="811" spans="1:29">
      <c r="A811" s="102"/>
      <c r="B811" s="102"/>
      <c r="C811" s="102"/>
      <c r="D811" s="102"/>
      <c r="E811" s="102"/>
      <c r="F811" s="102"/>
      <c r="G811" s="102"/>
      <c r="H811" s="102"/>
      <c r="I811" s="102"/>
      <c r="J811" s="102"/>
      <c r="K811" s="102"/>
      <c r="L811" s="102"/>
      <c r="M811" s="102"/>
      <c r="N811" s="102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</row>
    <row r="812" spans="1:29">
      <c r="A812" s="102"/>
      <c r="B812" s="102"/>
      <c r="C812" s="102"/>
      <c r="D812" s="102"/>
      <c r="E812" s="102"/>
      <c r="F812" s="102"/>
      <c r="G812" s="102"/>
      <c r="H812" s="102"/>
      <c r="I812" s="102"/>
      <c r="J812" s="102"/>
      <c r="K812" s="102"/>
      <c r="L812" s="102"/>
      <c r="M812" s="102"/>
      <c r="N812" s="102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</row>
    <row r="813" spans="1:29">
      <c r="A813" s="102"/>
      <c r="B813" s="102"/>
      <c r="C813" s="102"/>
      <c r="D813" s="102"/>
      <c r="E813" s="102"/>
      <c r="F813" s="102"/>
      <c r="G813" s="102"/>
      <c r="H813" s="102"/>
      <c r="I813" s="102"/>
      <c r="J813" s="102"/>
      <c r="K813" s="102"/>
      <c r="L813" s="102"/>
      <c r="M813" s="102"/>
      <c r="N813" s="102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</row>
    <row r="814" spans="1:29">
      <c r="A814" s="102"/>
      <c r="B814" s="102"/>
      <c r="C814" s="102"/>
      <c r="D814" s="102"/>
      <c r="E814" s="102"/>
      <c r="F814" s="102"/>
      <c r="G814" s="102"/>
      <c r="H814" s="102"/>
      <c r="I814" s="102"/>
      <c r="J814" s="102"/>
      <c r="K814" s="102"/>
      <c r="L814" s="102"/>
      <c r="M814" s="102"/>
      <c r="N814" s="102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</row>
    <row r="815" spans="1:29">
      <c r="A815" s="102"/>
      <c r="B815" s="102"/>
      <c r="C815" s="102"/>
      <c r="D815" s="102"/>
      <c r="E815" s="102"/>
      <c r="F815" s="102"/>
      <c r="G815" s="102"/>
      <c r="H815" s="102"/>
      <c r="I815" s="102"/>
      <c r="J815" s="102"/>
      <c r="K815" s="102"/>
      <c r="L815" s="102"/>
      <c r="M815" s="102"/>
      <c r="N815" s="102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</row>
    <row r="816" spans="1:29">
      <c r="A816" s="102"/>
      <c r="B816" s="102"/>
      <c r="C816" s="102"/>
      <c r="D816" s="102"/>
      <c r="E816" s="102"/>
      <c r="F816" s="102"/>
      <c r="G816" s="102"/>
      <c r="H816" s="102"/>
      <c r="I816" s="102"/>
      <c r="J816" s="102"/>
      <c r="K816" s="102"/>
      <c r="L816" s="102"/>
      <c r="M816" s="102"/>
      <c r="N816" s="102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</row>
    <row r="817" spans="1:29">
      <c r="A817" s="102"/>
      <c r="B817" s="102"/>
      <c r="C817" s="102"/>
      <c r="D817" s="102"/>
      <c r="E817" s="102"/>
      <c r="F817" s="102"/>
      <c r="G817" s="102"/>
      <c r="H817" s="102"/>
      <c r="I817" s="102"/>
      <c r="J817" s="102"/>
      <c r="K817" s="102"/>
      <c r="L817" s="102"/>
      <c r="M817" s="102"/>
      <c r="N817" s="102"/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</row>
    <row r="818" spans="1:29">
      <c r="A818" s="102"/>
      <c r="B818" s="102"/>
      <c r="C818" s="102"/>
      <c r="D818" s="102"/>
      <c r="E818" s="102"/>
      <c r="F818" s="102"/>
      <c r="G818" s="102"/>
      <c r="H818" s="102"/>
      <c r="I818" s="102"/>
      <c r="J818" s="102"/>
      <c r="K818" s="102"/>
      <c r="L818" s="102"/>
      <c r="M818" s="102"/>
      <c r="N818" s="102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</row>
    <row r="819" spans="1:29">
      <c r="A819" s="102"/>
      <c r="B819" s="102"/>
      <c r="C819" s="102"/>
      <c r="D819" s="102"/>
      <c r="E819" s="102"/>
      <c r="F819" s="102"/>
      <c r="G819" s="102"/>
      <c r="H819" s="102"/>
      <c r="I819" s="102"/>
      <c r="J819" s="102"/>
      <c r="K819" s="102"/>
      <c r="L819" s="102"/>
      <c r="M819" s="102"/>
      <c r="N819" s="102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</row>
    <row r="820" spans="1:29">
      <c r="A820" s="102"/>
      <c r="B820" s="102"/>
      <c r="C820" s="102"/>
      <c r="D820" s="102"/>
      <c r="E820" s="102"/>
      <c r="F820" s="102"/>
      <c r="G820" s="102"/>
      <c r="H820" s="102"/>
      <c r="I820" s="102"/>
      <c r="J820" s="102"/>
      <c r="K820" s="102"/>
      <c r="L820" s="102"/>
      <c r="M820" s="102"/>
      <c r="N820" s="102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</row>
    <row r="821" spans="1:29">
      <c r="A821" s="102"/>
      <c r="B821" s="102"/>
      <c r="C821" s="102"/>
      <c r="D821" s="102"/>
      <c r="E821" s="102"/>
      <c r="F821" s="102"/>
      <c r="G821" s="102"/>
      <c r="H821" s="102"/>
      <c r="I821" s="102"/>
      <c r="J821" s="102"/>
      <c r="K821" s="102"/>
      <c r="L821" s="102"/>
      <c r="M821" s="102"/>
      <c r="N821" s="102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</row>
    <row r="822" spans="1:29">
      <c r="A822" s="102"/>
      <c r="B822" s="102"/>
      <c r="C822" s="102"/>
      <c r="D822" s="102"/>
      <c r="E822" s="102"/>
      <c r="F822" s="102"/>
      <c r="G822" s="102"/>
      <c r="H822" s="102"/>
      <c r="I822" s="102"/>
      <c r="J822" s="102"/>
      <c r="K822" s="102"/>
      <c r="L822" s="102"/>
      <c r="M822" s="102"/>
      <c r="N822" s="102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</row>
    <row r="823" spans="1:29">
      <c r="A823" s="102"/>
      <c r="B823" s="102"/>
      <c r="C823" s="102"/>
      <c r="D823" s="102"/>
      <c r="E823" s="102"/>
      <c r="F823" s="102"/>
      <c r="G823" s="102"/>
      <c r="H823" s="102"/>
      <c r="I823" s="102"/>
      <c r="J823" s="102"/>
      <c r="K823" s="102"/>
      <c r="L823" s="102"/>
      <c r="M823" s="102"/>
      <c r="N823" s="102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</row>
    <row r="824" spans="1:29">
      <c r="A824" s="102"/>
      <c r="B824" s="102"/>
      <c r="C824" s="102"/>
      <c r="D824" s="102"/>
      <c r="E824" s="102"/>
      <c r="F824" s="102"/>
      <c r="G824" s="102"/>
      <c r="H824" s="102"/>
      <c r="I824" s="102"/>
      <c r="J824" s="102"/>
      <c r="K824" s="102"/>
      <c r="L824" s="102"/>
      <c r="M824" s="102"/>
      <c r="N824" s="102"/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</row>
    <row r="825" spans="1:29">
      <c r="A825" s="102"/>
      <c r="B825" s="102"/>
      <c r="C825" s="102"/>
      <c r="D825" s="102"/>
      <c r="E825" s="102"/>
      <c r="F825" s="102"/>
      <c r="G825" s="102"/>
      <c r="H825" s="102"/>
      <c r="I825" s="102"/>
      <c r="J825" s="102"/>
      <c r="K825" s="102"/>
      <c r="L825" s="102"/>
      <c r="M825" s="102"/>
      <c r="N825" s="102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</row>
    <row r="826" spans="1:29">
      <c r="A826" s="102"/>
      <c r="B826" s="102"/>
      <c r="C826" s="102"/>
      <c r="D826" s="102"/>
      <c r="E826" s="102"/>
      <c r="F826" s="102"/>
      <c r="G826" s="102"/>
      <c r="H826" s="102"/>
      <c r="I826" s="102"/>
      <c r="J826" s="102"/>
      <c r="K826" s="102"/>
      <c r="L826" s="102"/>
      <c r="M826" s="102"/>
      <c r="N826" s="102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</row>
    <row r="827" spans="1:29">
      <c r="A827" s="102"/>
      <c r="B827" s="102"/>
      <c r="C827" s="102"/>
      <c r="D827" s="102"/>
      <c r="E827" s="102"/>
      <c r="F827" s="102"/>
      <c r="G827" s="102"/>
      <c r="H827" s="102"/>
      <c r="I827" s="102"/>
      <c r="J827" s="102"/>
      <c r="K827" s="102"/>
      <c r="L827" s="102"/>
      <c r="M827" s="102"/>
      <c r="N827" s="102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</row>
    <row r="828" spans="1:29">
      <c r="A828" s="102"/>
      <c r="B828" s="102"/>
      <c r="C828" s="102"/>
      <c r="D828" s="102"/>
      <c r="E828" s="102"/>
      <c r="F828" s="102"/>
      <c r="G828" s="102"/>
      <c r="H828" s="102"/>
      <c r="I828" s="102"/>
      <c r="J828" s="102"/>
      <c r="K828" s="102"/>
      <c r="L828" s="102"/>
      <c r="M828" s="102"/>
      <c r="N828" s="102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</row>
    <row r="829" spans="1:29">
      <c r="A829" s="102"/>
      <c r="B829" s="102"/>
      <c r="C829" s="102"/>
      <c r="D829" s="102"/>
      <c r="E829" s="102"/>
      <c r="F829" s="102"/>
      <c r="G829" s="102"/>
      <c r="H829" s="102"/>
      <c r="I829" s="102"/>
      <c r="J829" s="102"/>
      <c r="K829" s="102"/>
      <c r="L829" s="102"/>
      <c r="M829" s="102"/>
      <c r="N829" s="102"/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</row>
    <row r="830" spans="1:29">
      <c r="A830" s="102"/>
      <c r="B830" s="102"/>
      <c r="C830" s="102"/>
      <c r="D830" s="102"/>
      <c r="E830" s="102"/>
      <c r="F830" s="102"/>
      <c r="G830" s="102"/>
      <c r="H830" s="102"/>
      <c r="I830" s="102"/>
      <c r="J830" s="102"/>
      <c r="K830" s="102"/>
      <c r="L830" s="102"/>
      <c r="M830" s="102"/>
      <c r="N830" s="102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</row>
    <row r="831" spans="1:29">
      <c r="A831" s="102"/>
      <c r="B831" s="102"/>
      <c r="C831" s="102"/>
      <c r="D831" s="102"/>
      <c r="E831" s="102"/>
      <c r="F831" s="102"/>
      <c r="G831" s="102"/>
      <c r="H831" s="102"/>
      <c r="I831" s="102"/>
      <c r="J831" s="102"/>
      <c r="K831" s="102"/>
      <c r="L831" s="102"/>
      <c r="M831" s="102"/>
      <c r="N831" s="102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</row>
    <row r="832" spans="1:29">
      <c r="A832" s="102"/>
      <c r="B832" s="102"/>
      <c r="C832" s="102"/>
      <c r="D832" s="102"/>
      <c r="E832" s="102"/>
      <c r="F832" s="102"/>
      <c r="G832" s="102"/>
      <c r="H832" s="102"/>
      <c r="I832" s="102"/>
      <c r="J832" s="102"/>
      <c r="K832" s="102"/>
      <c r="L832" s="102"/>
      <c r="M832" s="102"/>
      <c r="N832" s="102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</row>
    <row r="833" spans="1:29">
      <c r="A833" s="102"/>
      <c r="B833" s="102"/>
      <c r="C833" s="102"/>
      <c r="D833" s="102"/>
      <c r="E833" s="102"/>
      <c r="F833" s="102"/>
      <c r="G833" s="102"/>
      <c r="H833" s="102"/>
      <c r="I833" s="102"/>
      <c r="J833" s="102"/>
      <c r="K833" s="102"/>
      <c r="L833" s="102"/>
      <c r="M833" s="102"/>
      <c r="N833" s="102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</row>
    <row r="834" spans="1:29">
      <c r="A834" s="102"/>
      <c r="B834" s="102"/>
      <c r="C834" s="102"/>
      <c r="D834" s="102"/>
      <c r="E834" s="102"/>
      <c r="F834" s="102"/>
      <c r="G834" s="102"/>
      <c r="H834" s="102"/>
      <c r="I834" s="102"/>
      <c r="J834" s="102"/>
      <c r="K834" s="102"/>
      <c r="L834" s="102"/>
      <c r="M834" s="102"/>
      <c r="N834" s="102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</row>
    <row r="835" spans="1:29">
      <c r="A835" s="102"/>
      <c r="B835" s="102"/>
      <c r="C835" s="102"/>
      <c r="D835" s="102"/>
      <c r="E835" s="102"/>
      <c r="F835" s="102"/>
      <c r="G835" s="102"/>
      <c r="H835" s="102"/>
      <c r="I835" s="102"/>
      <c r="J835" s="102"/>
      <c r="K835" s="102"/>
      <c r="L835" s="102"/>
      <c r="M835" s="102"/>
      <c r="N835" s="102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</row>
    <row r="836" spans="1:29">
      <c r="A836" s="102"/>
      <c r="B836" s="102"/>
      <c r="C836" s="102"/>
      <c r="D836" s="102"/>
      <c r="E836" s="102"/>
      <c r="F836" s="102"/>
      <c r="G836" s="102"/>
      <c r="H836" s="102"/>
      <c r="I836" s="102"/>
      <c r="J836" s="102"/>
      <c r="K836" s="102"/>
      <c r="L836" s="102"/>
      <c r="M836" s="102"/>
      <c r="N836" s="102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</row>
    <row r="837" spans="1:29">
      <c r="A837" s="102"/>
      <c r="B837" s="102"/>
      <c r="C837" s="102"/>
      <c r="D837" s="102"/>
      <c r="E837" s="102"/>
      <c r="F837" s="102"/>
      <c r="G837" s="102"/>
      <c r="H837" s="102"/>
      <c r="I837" s="102"/>
      <c r="J837" s="102"/>
      <c r="K837" s="102"/>
      <c r="L837" s="102"/>
      <c r="M837" s="102"/>
      <c r="N837" s="102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</row>
    <row r="838" spans="1:29">
      <c r="A838" s="102"/>
      <c r="B838" s="102"/>
      <c r="C838" s="102"/>
      <c r="D838" s="102"/>
      <c r="E838" s="102"/>
      <c r="F838" s="102"/>
      <c r="G838" s="102"/>
      <c r="H838" s="102"/>
      <c r="I838" s="102"/>
      <c r="J838" s="102"/>
      <c r="K838" s="102"/>
      <c r="L838" s="102"/>
      <c r="M838" s="102"/>
      <c r="N838" s="102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</row>
    <row r="839" spans="1:29">
      <c r="A839" s="102"/>
      <c r="B839" s="102"/>
      <c r="C839" s="102"/>
      <c r="D839" s="102"/>
      <c r="E839" s="102"/>
      <c r="F839" s="102"/>
      <c r="G839" s="102"/>
      <c r="H839" s="102"/>
      <c r="I839" s="102"/>
      <c r="J839" s="102"/>
      <c r="K839" s="102"/>
      <c r="L839" s="102"/>
      <c r="M839" s="102"/>
      <c r="N839" s="102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</row>
    <row r="840" spans="1:29">
      <c r="A840" s="102"/>
      <c r="B840" s="102"/>
      <c r="C840" s="102"/>
      <c r="D840" s="102"/>
      <c r="E840" s="102"/>
      <c r="F840" s="102"/>
      <c r="G840" s="102"/>
      <c r="H840" s="102"/>
      <c r="I840" s="102"/>
      <c r="J840" s="102"/>
      <c r="K840" s="102"/>
      <c r="L840" s="102"/>
      <c r="M840" s="102"/>
      <c r="N840" s="102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</row>
    <row r="841" spans="1:29">
      <c r="A841" s="102"/>
      <c r="B841" s="102"/>
      <c r="C841" s="102"/>
      <c r="D841" s="102"/>
      <c r="E841" s="102"/>
      <c r="F841" s="102"/>
      <c r="G841" s="102"/>
      <c r="H841" s="102"/>
      <c r="I841" s="102"/>
      <c r="J841" s="102"/>
      <c r="K841" s="102"/>
      <c r="L841" s="102"/>
      <c r="M841" s="102"/>
      <c r="N841" s="102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</row>
    <row r="842" spans="1:29">
      <c r="A842" s="102"/>
      <c r="B842" s="102"/>
      <c r="C842" s="102"/>
      <c r="D842" s="102"/>
      <c r="E842" s="102"/>
      <c r="F842" s="102"/>
      <c r="G842" s="102"/>
      <c r="H842" s="102"/>
      <c r="I842" s="102"/>
      <c r="J842" s="102"/>
      <c r="K842" s="102"/>
      <c r="L842" s="102"/>
      <c r="M842" s="102"/>
      <c r="N842" s="102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</row>
    <row r="843" spans="1:29">
      <c r="A843" s="102"/>
      <c r="B843" s="102"/>
      <c r="C843" s="102"/>
      <c r="D843" s="102"/>
      <c r="E843" s="102"/>
      <c r="F843" s="102"/>
      <c r="G843" s="102"/>
      <c r="H843" s="102"/>
      <c r="I843" s="102"/>
      <c r="J843" s="102"/>
      <c r="K843" s="102"/>
      <c r="L843" s="102"/>
      <c r="M843" s="102"/>
      <c r="N843" s="102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</row>
    <row r="844" spans="1:29">
      <c r="A844" s="102"/>
      <c r="B844" s="102"/>
      <c r="C844" s="102"/>
      <c r="D844" s="102"/>
      <c r="E844" s="102"/>
      <c r="F844" s="102"/>
      <c r="G844" s="102"/>
      <c r="H844" s="102"/>
      <c r="I844" s="102"/>
      <c r="J844" s="102"/>
      <c r="K844" s="102"/>
      <c r="L844" s="102"/>
      <c r="M844" s="102"/>
      <c r="N844" s="102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</row>
    <row r="845" spans="1:29">
      <c r="A845" s="102"/>
      <c r="B845" s="102"/>
      <c r="C845" s="102"/>
      <c r="D845" s="102"/>
      <c r="E845" s="102"/>
      <c r="F845" s="102"/>
      <c r="G845" s="102"/>
      <c r="H845" s="102"/>
      <c r="I845" s="102"/>
      <c r="J845" s="102"/>
      <c r="K845" s="102"/>
      <c r="L845" s="102"/>
      <c r="M845" s="102"/>
      <c r="N845" s="102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</row>
    <row r="846" spans="1:29">
      <c r="A846" s="102"/>
      <c r="B846" s="102"/>
      <c r="C846" s="102"/>
      <c r="D846" s="102"/>
      <c r="E846" s="102"/>
      <c r="F846" s="102"/>
      <c r="G846" s="102"/>
      <c r="H846" s="102"/>
      <c r="I846" s="102"/>
      <c r="J846" s="102"/>
      <c r="K846" s="102"/>
      <c r="L846" s="102"/>
      <c r="M846" s="102"/>
      <c r="N846" s="102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</row>
    <row r="847" spans="1:29">
      <c r="A847" s="102"/>
      <c r="B847" s="102"/>
      <c r="C847" s="102"/>
      <c r="D847" s="102"/>
      <c r="E847" s="102"/>
      <c r="F847" s="102"/>
      <c r="G847" s="102"/>
      <c r="H847" s="102"/>
      <c r="I847" s="102"/>
      <c r="J847" s="102"/>
      <c r="K847" s="102"/>
      <c r="L847" s="102"/>
      <c r="M847" s="102"/>
      <c r="N847" s="102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</row>
    <row r="848" spans="1:29">
      <c r="A848" s="102"/>
      <c r="B848" s="102"/>
      <c r="C848" s="102"/>
      <c r="D848" s="102"/>
      <c r="E848" s="102"/>
      <c r="F848" s="102"/>
      <c r="G848" s="102"/>
      <c r="H848" s="102"/>
      <c r="I848" s="102"/>
      <c r="J848" s="102"/>
      <c r="K848" s="102"/>
      <c r="L848" s="102"/>
      <c r="M848" s="102"/>
      <c r="N848" s="102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</row>
    <row r="849" spans="1:29">
      <c r="A849" s="102"/>
      <c r="B849" s="102"/>
      <c r="C849" s="102"/>
      <c r="D849" s="102"/>
      <c r="E849" s="102"/>
      <c r="F849" s="102"/>
      <c r="G849" s="102"/>
      <c r="H849" s="102"/>
      <c r="I849" s="102"/>
      <c r="J849" s="102"/>
      <c r="K849" s="102"/>
      <c r="L849" s="102"/>
      <c r="M849" s="102"/>
      <c r="N849" s="102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</row>
    <row r="850" spans="1:29">
      <c r="A850" s="102"/>
      <c r="B850" s="102"/>
      <c r="C850" s="102"/>
      <c r="D850" s="102"/>
      <c r="E850" s="102"/>
      <c r="F850" s="102"/>
      <c r="G850" s="102"/>
      <c r="H850" s="102"/>
      <c r="I850" s="102"/>
      <c r="J850" s="102"/>
      <c r="K850" s="102"/>
      <c r="L850" s="102"/>
      <c r="M850" s="102"/>
      <c r="N850" s="102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</row>
    <row r="851" spans="1:29">
      <c r="A851" s="102"/>
      <c r="B851" s="102"/>
      <c r="C851" s="102"/>
      <c r="D851" s="102"/>
      <c r="E851" s="102"/>
      <c r="F851" s="102"/>
      <c r="G851" s="102"/>
      <c r="H851" s="102"/>
      <c r="I851" s="102"/>
      <c r="J851" s="102"/>
      <c r="K851" s="102"/>
      <c r="L851" s="102"/>
      <c r="M851" s="102"/>
      <c r="N851" s="102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</row>
    <row r="852" spans="1:29">
      <c r="A852" s="102"/>
      <c r="B852" s="102"/>
      <c r="C852" s="102"/>
      <c r="D852" s="102"/>
      <c r="E852" s="102"/>
      <c r="F852" s="102"/>
      <c r="G852" s="102"/>
      <c r="H852" s="102"/>
      <c r="I852" s="102"/>
      <c r="J852" s="102"/>
      <c r="K852" s="102"/>
      <c r="L852" s="102"/>
      <c r="M852" s="102"/>
      <c r="N852" s="102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</row>
    <row r="853" spans="1:29">
      <c r="A853" s="102"/>
      <c r="B853" s="102"/>
      <c r="C853" s="102"/>
      <c r="D853" s="102"/>
      <c r="E853" s="102"/>
      <c r="F853" s="102"/>
      <c r="G853" s="102"/>
      <c r="H853" s="102"/>
      <c r="I853" s="102"/>
      <c r="J853" s="102"/>
      <c r="K853" s="102"/>
      <c r="L853" s="102"/>
      <c r="M853" s="102"/>
      <c r="N853" s="102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</row>
    <row r="854" spans="1:29">
      <c r="A854" s="102"/>
      <c r="B854" s="102"/>
      <c r="C854" s="102"/>
      <c r="D854" s="102"/>
      <c r="E854" s="102"/>
      <c r="F854" s="102"/>
      <c r="G854" s="102"/>
      <c r="H854" s="102"/>
      <c r="I854" s="102"/>
      <c r="J854" s="102"/>
      <c r="K854" s="102"/>
      <c r="L854" s="102"/>
      <c r="M854" s="102"/>
      <c r="N854" s="102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</row>
    <row r="855" spans="1:29">
      <c r="A855" s="102"/>
      <c r="B855" s="102"/>
      <c r="C855" s="102"/>
      <c r="D855" s="102"/>
      <c r="E855" s="102"/>
      <c r="F855" s="102"/>
      <c r="G855" s="102"/>
      <c r="H855" s="102"/>
      <c r="I855" s="102"/>
      <c r="J855" s="102"/>
      <c r="K855" s="102"/>
      <c r="L855" s="102"/>
      <c r="M855" s="102"/>
      <c r="N855" s="102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</row>
    <row r="856" spans="1:29">
      <c r="A856" s="102"/>
      <c r="B856" s="102"/>
      <c r="C856" s="102"/>
      <c r="D856" s="102"/>
      <c r="E856" s="102"/>
      <c r="F856" s="102"/>
      <c r="G856" s="102"/>
      <c r="H856" s="102"/>
      <c r="I856" s="102"/>
      <c r="J856" s="102"/>
      <c r="K856" s="102"/>
      <c r="L856" s="102"/>
      <c r="M856" s="102"/>
      <c r="N856" s="102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</row>
    <row r="857" spans="1:29">
      <c r="A857" s="102"/>
      <c r="B857" s="102"/>
      <c r="C857" s="102"/>
      <c r="D857" s="102"/>
      <c r="E857" s="102"/>
      <c r="F857" s="102"/>
      <c r="G857" s="102"/>
      <c r="H857" s="102"/>
      <c r="I857" s="102"/>
      <c r="J857" s="102"/>
      <c r="K857" s="102"/>
      <c r="L857" s="102"/>
      <c r="M857" s="102"/>
      <c r="N857" s="102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</row>
    <row r="858" spans="1:29">
      <c r="A858" s="102"/>
      <c r="B858" s="102"/>
      <c r="C858" s="102"/>
      <c r="D858" s="102"/>
      <c r="E858" s="102"/>
      <c r="F858" s="102"/>
      <c r="G858" s="102"/>
      <c r="H858" s="102"/>
      <c r="I858" s="102"/>
      <c r="J858" s="102"/>
      <c r="K858" s="102"/>
      <c r="L858" s="102"/>
      <c r="M858" s="102"/>
      <c r="N858" s="102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</row>
    <row r="859" spans="1:29">
      <c r="A859" s="102"/>
      <c r="B859" s="102"/>
      <c r="C859" s="102"/>
      <c r="D859" s="102"/>
      <c r="E859" s="102"/>
      <c r="F859" s="102"/>
      <c r="G859" s="102"/>
      <c r="H859" s="102"/>
      <c r="I859" s="102"/>
      <c r="J859" s="102"/>
      <c r="K859" s="102"/>
      <c r="L859" s="102"/>
      <c r="M859" s="102"/>
      <c r="N859" s="102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</row>
    <row r="860" spans="1:29">
      <c r="A860" s="102"/>
      <c r="B860" s="102"/>
      <c r="C860" s="102"/>
      <c r="D860" s="102"/>
      <c r="E860" s="102"/>
      <c r="F860" s="102"/>
      <c r="G860" s="102"/>
      <c r="H860" s="102"/>
      <c r="I860" s="102"/>
      <c r="J860" s="102"/>
      <c r="K860" s="102"/>
      <c r="L860" s="102"/>
      <c r="M860" s="102"/>
      <c r="N860" s="102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</row>
    <row r="861" spans="1:29">
      <c r="A861" s="102"/>
      <c r="B861" s="102"/>
      <c r="C861" s="102"/>
      <c r="D861" s="102"/>
      <c r="E861" s="102"/>
      <c r="F861" s="102"/>
      <c r="G861" s="102"/>
      <c r="H861" s="102"/>
      <c r="I861" s="102"/>
      <c r="J861" s="102"/>
      <c r="K861" s="102"/>
      <c r="L861" s="102"/>
      <c r="M861" s="102"/>
      <c r="N861" s="102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</row>
    <row r="862" spans="1:29">
      <c r="A862" s="102"/>
      <c r="B862" s="102"/>
      <c r="C862" s="102"/>
      <c r="D862" s="102"/>
      <c r="E862" s="102"/>
      <c r="F862" s="102"/>
      <c r="G862" s="102"/>
      <c r="H862" s="102"/>
      <c r="I862" s="102"/>
      <c r="J862" s="102"/>
      <c r="K862" s="102"/>
      <c r="L862" s="102"/>
      <c r="M862" s="102"/>
      <c r="N862" s="102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</row>
    <row r="863" spans="1:29">
      <c r="A863" s="102"/>
      <c r="B863" s="102"/>
      <c r="C863" s="102"/>
      <c r="D863" s="102"/>
      <c r="E863" s="102"/>
      <c r="F863" s="102"/>
      <c r="G863" s="102"/>
      <c r="H863" s="102"/>
      <c r="I863" s="102"/>
      <c r="J863" s="102"/>
      <c r="K863" s="102"/>
      <c r="L863" s="102"/>
      <c r="M863" s="102"/>
      <c r="N863" s="102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</row>
    <row r="864" spans="1:29">
      <c r="A864" s="102"/>
      <c r="B864" s="102"/>
      <c r="C864" s="102"/>
      <c r="D864" s="102"/>
      <c r="E864" s="102"/>
      <c r="F864" s="102"/>
      <c r="G864" s="102"/>
      <c r="H864" s="102"/>
      <c r="I864" s="102"/>
      <c r="J864" s="102"/>
      <c r="K864" s="102"/>
      <c r="L864" s="102"/>
      <c r="M864" s="102"/>
      <c r="N864" s="102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</row>
    <row r="865" spans="1:29">
      <c r="A865" s="102"/>
      <c r="B865" s="102"/>
      <c r="C865" s="102"/>
      <c r="D865" s="102"/>
      <c r="E865" s="102"/>
      <c r="F865" s="102"/>
      <c r="G865" s="102"/>
      <c r="H865" s="102"/>
      <c r="I865" s="102"/>
      <c r="J865" s="102"/>
      <c r="K865" s="102"/>
      <c r="L865" s="102"/>
      <c r="M865" s="102"/>
      <c r="N865" s="102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</row>
    <row r="866" spans="1:29">
      <c r="A866" s="102"/>
      <c r="B866" s="102"/>
      <c r="C866" s="102"/>
      <c r="D866" s="102"/>
      <c r="E866" s="102"/>
      <c r="F866" s="102"/>
      <c r="G866" s="102"/>
      <c r="H866" s="102"/>
      <c r="I866" s="102"/>
      <c r="J866" s="102"/>
      <c r="K866" s="102"/>
      <c r="L866" s="102"/>
      <c r="M866" s="102"/>
      <c r="N866" s="102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</row>
    <row r="867" spans="1:29">
      <c r="A867" s="102"/>
      <c r="B867" s="102"/>
      <c r="C867" s="102"/>
      <c r="D867" s="102"/>
      <c r="E867" s="102"/>
      <c r="F867" s="102"/>
      <c r="G867" s="102"/>
      <c r="H867" s="102"/>
      <c r="I867" s="102"/>
      <c r="J867" s="102"/>
      <c r="K867" s="102"/>
      <c r="L867" s="102"/>
      <c r="M867" s="102"/>
      <c r="N867" s="102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</row>
    <row r="868" spans="1:29">
      <c r="A868" s="102"/>
      <c r="B868" s="102"/>
      <c r="C868" s="102"/>
      <c r="D868" s="102"/>
      <c r="E868" s="102"/>
      <c r="F868" s="102"/>
      <c r="G868" s="102"/>
      <c r="H868" s="102"/>
      <c r="I868" s="102"/>
      <c r="J868" s="102"/>
      <c r="K868" s="102"/>
      <c r="L868" s="102"/>
      <c r="M868" s="102"/>
      <c r="N868" s="102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</row>
    <row r="869" spans="1:29">
      <c r="A869" s="102"/>
      <c r="B869" s="102"/>
      <c r="C869" s="102"/>
      <c r="D869" s="102"/>
      <c r="E869" s="102"/>
      <c r="F869" s="102"/>
      <c r="G869" s="102"/>
      <c r="H869" s="102"/>
      <c r="I869" s="102"/>
      <c r="J869" s="102"/>
      <c r="K869" s="102"/>
      <c r="L869" s="102"/>
      <c r="M869" s="102"/>
      <c r="N869" s="102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</row>
    <row r="870" spans="1:29">
      <c r="A870" s="102"/>
      <c r="B870" s="102"/>
      <c r="C870" s="102"/>
      <c r="D870" s="102"/>
      <c r="E870" s="102"/>
      <c r="F870" s="102"/>
      <c r="G870" s="102"/>
      <c r="H870" s="102"/>
      <c r="I870" s="102"/>
      <c r="J870" s="102"/>
      <c r="K870" s="102"/>
      <c r="L870" s="102"/>
      <c r="M870" s="102"/>
      <c r="N870" s="102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</row>
    <row r="871" spans="1:29">
      <c r="A871" s="102"/>
      <c r="B871" s="102"/>
      <c r="C871" s="102"/>
      <c r="D871" s="102"/>
      <c r="E871" s="102"/>
      <c r="F871" s="102"/>
      <c r="G871" s="102"/>
      <c r="H871" s="102"/>
      <c r="I871" s="102"/>
      <c r="J871" s="102"/>
      <c r="K871" s="102"/>
      <c r="L871" s="102"/>
      <c r="M871" s="102"/>
      <c r="N871" s="102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</row>
    <row r="872" spans="1:29">
      <c r="A872" s="102"/>
      <c r="B872" s="102"/>
      <c r="C872" s="102"/>
      <c r="D872" s="102"/>
      <c r="E872" s="102"/>
      <c r="F872" s="102"/>
      <c r="G872" s="102"/>
      <c r="H872" s="102"/>
      <c r="I872" s="102"/>
      <c r="J872" s="102"/>
      <c r="K872" s="102"/>
      <c r="L872" s="102"/>
      <c r="M872" s="102"/>
      <c r="N872" s="102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</row>
    <row r="873" spans="1:29">
      <c r="A873" s="102"/>
      <c r="B873" s="102"/>
      <c r="C873" s="102"/>
      <c r="D873" s="102"/>
      <c r="E873" s="102"/>
      <c r="F873" s="102"/>
      <c r="G873" s="102"/>
      <c r="H873" s="102"/>
      <c r="I873" s="102"/>
      <c r="J873" s="102"/>
      <c r="K873" s="102"/>
      <c r="L873" s="102"/>
      <c r="M873" s="102"/>
      <c r="N873" s="102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</row>
    <row r="874" spans="1:29">
      <c r="A874" s="102"/>
      <c r="B874" s="102"/>
      <c r="C874" s="102"/>
      <c r="D874" s="102"/>
      <c r="E874" s="102"/>
      <c r="F874" s="102"/>
      <c r="G874" s="102"/>
      <c r="H874" s="102"/>
      <c r="I874" s="102"/>
      <c r="J874" s="102"/>
      <c r="K874" s="102"/>
      <c r="L874" s="102"/>
      <c r="M874" s="102"/>
      <c r="N874" s="102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</row>
    <row r="875" spans="1:29">
      <c r="A875" s="102"/>
      <c r="B875" s="102"/>
      <c r="C875" s="102"/>
      <c r="D875" s="102"/>
      <c r="E875" s="102"/>
      <c r="F875" s="102"/>
      <c r="G875" s="102"/>
      <c r="H875" s="102"/>
      <c r="I875" s="102"/>
      <c r="J875" s="102"/>
      <c r="K875" s="102"/>
      <c r="L875" s="102"/>
      <c r="M875" s="102"/>
      <c r="N875" s="102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</row>
    <row r="876" spans="1:29">
      <c r="A876" s="102"/>
      <c r="B876" s="102"/>
      <c r="C876" s="102"/>
      <c r="D876" s="102"/>
      <c r="E876" s="102"/>
      <c r="F876" s="102"/>
      <c r="G876" s="102"/>
      <c r="H876" s="102"/>
      <c r="I876" s="102"/>
      <c r="J876" s="102"/>
      <c r="K876" s="102"/>
      <c r="L876" s="102"/>
      <c r="M876" s="102"/>
      <c r="N876" s="102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</row>
    <row r="877" spans="1:29">
      <c r="A877" s="102"/>
      <c r="B877" s="102"/>
      <c r="C877" s="102"/>
      <c r="D877" s="102"/>
      <c r="E877" s="102"/>
      <c r="F877" s="102"/>
      <c r="G877" s="102"/>
      <c r="H877" s="102"/>
      <c r="I877" s="102"/>
      <c r="J877" s="102"/>
      <c r="K877" s="102"/>
      <c r="L877" s="102"/>
      <c r="M877" s="102"/>
      <c r="N877" s="102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</row>
    <row r="878" spans="1:29">
      <c r="A878" s="102"/>
      <c r="B878" s="102"/>
      <c r="C878" s="102"/>
      <c r="D878" s="102"/>
      <c r="E878" s="102"/>
      <c r="F878" s="102"/>
      <c r="G878" s="102"/>
      <c r="H878" s="102"/>
      <c r="I878" s="102"/>
      <c r="J878" s="102"/>
      <c r="K878" s="102"/>
      <c r="L878" s="102"/>
      <c r="M878" s="102"/>
      <c r="N878" s="102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</row>
    <row r="879" spans="1:29">
      <c r="A879" s="102"/>
      <c r="B879" s="102"/>
      <c r="C879" s="102"/>
      <c r="D879" s="102"/>
      <c r="E879" s="102"/>
      <c r="F879" s="102"/>
      <c r="G879" s="102"/>
      <c r="H879" s="102"/>
      <c r="I879" s="102"/>
      <c r="J879" s="102"/>
      <c r="K879" s="102"/>
      <c r="L879" s="102"/>
      <c r="M879" s="102"/>
      <c r="N879" s="102"/>
      <c r="O879" s="102"/>
      <c r="P879" s="102"/>
      <c r="Q879" s="102"/>
      <c r="R879" s="102"/>
      <c r="S879" s="102"/>
      <c r="T879" s="102"/>
      <c r="U879" s="102"/>
      <c r="V879" s="102"/>
      <c r="W879" s="102"/>
      <c r="X879" s="102"/>
      <c r="Y879" s="102"/>
      <c r="Z879" s="102"/>
      <c r="AA879" s="102"/>
      <c r="AB879" s="102"/>
      <c r="AC879" s="102"/>
    </row>
    <row r="880" spans="1:29">
      <c r="A880" s="102"/>
      <c r="B880" s="102"/>
      <c r="C880" s="102"/>
      <c r="D880" s="102"/>
      <c r="E880" s="102"/>
      <c r="F880" s="102"/>
      <c r="G880" s="102"/>
      <c r="H880" s="102"/>
      <c r="I880" s="102"/>
      <c r="J880" s="102"/>
      <c r="K880" s="102"/>
      <c r="L880" s="102"/>
      <c r="M880" s="102"/>
      <c r="N880" s="102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</row>
    <row r="881" spans="1:29">
      <c r="A881" s="102"/>
      <c r="B881" s="102"/>
      <c r="C881" s="102"/>
      <c r="D881" s="102"/>
      <c r="E881" s="102"/>
      <c r="F881" s="102"/>
      <c r="G881" s="102"/>
      <c r="H881" s="102"/>
      <c r="I881" s="102"/>
      <c r="J881" s="102"/>
      <c r="K881" s="102"/>
      <c r="L881" s="102"/>
      <c r="M881" s="102"/>
      <c r="N881" s="102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</row>
    <row r="882" spans="1:29">
      <c r="A882" s="102"/>
      <c r="B882" s="102"/>
      <c r="C882" s="102"/>
      <c r="D882" s="102"/>
      <c r="E882" s="102"/>
      <c r="F882" s="102"/>
      <c r="G882" s="102"/>
      <c r="H882" s="102"/>
      <c r="I882" s="102"/>
      <c r="J882" s="102"/>
      <c r="K882" s="102"/>
      <c r="L882" s="102"/>
      <c r="M882" s="102"/>
      <c r="N882" s="102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</row>
    <row r="883" spans="1:29">
      <c r="A883" s="102"/>
      <c r="B883" s="102"/>
      <c r="C883" s="102"/>
      <c r="D883" s="102"/>
      <c r="E883" s="102"/>
      <c r="F883" s="102"/>
      <c r="G883" s="102"/>
      <c r="H883" s="102"/>
      <c r="I883" s="102"/>
      <c r="J883" s="102"/>
      <c r="K883" s="102"/>
      <c r="L883" s="102"/>
      <c r="M883" s="102"/>
      <c r="N883" s="102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</row>
    <row r="884" spans="1:29">
      <c r="A884" s="102"/>
      <c r="B884" s="102"/>
      <c r="C884" s="102"/>
      <c r="D884" s="102"/>
      <c r="E884" s="102"/>
      <c r="F884" s="102"/>
      <c r="G884" s="102"/>
      <c r="H884" s="102"/>
      <c r="I884" s="102"/>
      <c r="J884" s="102"/>
      <c r="K884" s="102"/>
      <c r="L884" s="102"/>
      <c r="M884" s="102"/>
      <c r="N884" s="102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</row>
    <row r="885" spans="1:29">
      <c r="A885" s="102"/>
      <c r="B885" s="102"/>
      <c r="C885" s="102"/>
      <c r="D885" s="102"/>
      <c r="E885" s="102"/>
      <c r="F885" s="102"/>
      <c r="G885" s="102"/>
      <c r="H885" s="102"/>
      <c r="I885" s="102"/>
      <c r="J885" s="102"/>
      <c r="K885" s="102"/>
      <c r="L885" s="102"/>
      <c r="M885" s="102"/>
      <c r="N885" s="102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</row>
    <row r="886" spans="1:29">
      <c r="A886" s="102"/>
      <c r="B886" s="102"/>
      <c r="C886" s="102"/>
      <c r="D886" s="102"/>
      <c r="E886" s="102"/>
      <c r="F886" s="102"/>
      <c r="G886" s="102"/>
      <c r="H886" s="102"/>
      <c r="I886" s="102"/>
      <c r="J886" s="102"/>
      <c r="K886" s="102"/>
      <c r="L886" s="102"/>
      <c r="M886" s="102"/>
      <c r="N886" s="102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</row>
    <row r="887" spans="1:29">
      <c r="A887" s="102"/>
      <c r="B887" s="102"/>
      <c r="C887" s="102"/>
      <c r="D887" s="102"/>
      <c r="E887" s="102"/>
      <c r="F887" s="102"/>
      <c r="G887" s="102"/>
      <c r="H887" s="102"/>
      <c r="I887" s="102"/>
      <c r="J887" s="102"/>
      <c r="K887" s="102"/>
      <c r="L887" s="102"/>
      <c r="M887" s="102"/>
      <c r="N887" s="102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</row>
    <row r="888" spans="1:29">
      <c r="A888" s="102"/>
      <c r="B888" s="102"/>
      <c r="C888" s="102"/>
      <c r="D888" s="102"/>
      <c r="E888" s="102"/>
      <c r="F888" s="102"/>
      <c r="G888" s="102"/>
      <c r="H888" s="102"/>
      <c r="I888" s="102"/>
      <c r="J888" s="102"/>
      <c r="K888" s="102"/>
      <c r="L888" s="102"/>
      <c r="M888" s="102"/>
      <c r="N888" s="102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</row>
    <row r="889" spans="1:29">
      <c r="A889" s="102"/>
      <c r="B889" s="102"/>
      <c r="C889" s="102"/>
      <c r="D889" s="102"/>
      <c r="E889" s="102"/>
      <c r="F889" s="102"/>
      <c r="G889" s="102"/>
      <c r="H889" s="102"/>
      <c r="I889" s="102"/>
      <c r="J889" s="102"/>
      <c r="K889" s="102"/>
      <c r="L889" s="102"/>
      <c r="M889" s="102"/>
      <c r="N889" s="102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</row>
    <row r="890" spans="1:29">
      <c r="A890" s="102"/>
      <c r="B890" s="102"/>
      <c r="C890" s="102"/>
      <c r="D890" s="102"/>
      <c r="E890" s="102"/>
      <c r="F890" s="102"/>
      <c r="G890" s="102"/>
      <c r="H890" s="102"/>
      <c r="I890" s="102"/>
      <c r="J890" s="102"/>
      <c r="K890" s="102"/>
      <c r="L890" s="102"/>
      <c r="M890" s="102"/>
      <c r="N890" s="102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</row>
    <row r="891" spans="1:29">
      <c r="A891" s="102"/>
      <c r="B891" s="102"/>
      <c r="C891" s="102"/>
      <c r="D891" s="102"/>
      <c r="E891" s="102"/>
      <c r="F891" s="102"/>
      <c r="G891" s="102"/>
      <c r="H891" s="102"/>
      <c r="I891" s="102"/>
      <c r="J891" s="102"/>
      <c r="K891" s="102"/>
      <c r="L891" s="102"/>
      <c r="M891" s="102"/>
      <c r="N891" s="102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</row>
    <row r="892" spans="1:29">
      <c r="A892" s="102"/>
      <c r="B892" s="102"/>
      <c r="C892" s="102"/>
      <c r="D892" s="102"/>
      <c r="E892" s="102"/>
      <c r="F892" s="102"/>
      <c r="G892" s="102"/>
      <c r="H892" s="102"/>
      <c r="I892" s="102"/>
      <c r="J892" s="102"/>
      <c r="K892" s="102"/>
      <c r="L892" s="102"/>
      <c r="M892" s="102"/>
      <c r="N892" s="102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</row>
    <row r="893" spans="1:29">
      <c r="A893" s="102"/>
      <c r="B893" s="102"/>
      <c r="C893" s="102"/>
      <c r="D893" s="102"/>
      <c r="E893" s="102"/>
      <c r="F893" s="102"/>
      <c r="G893" s="102"/>
      <c r="H893" s="102"/>
      <c r="I893" s="102"/>
      <c r="J893" s="102"/>
      <c r="K893" s="102"/>
      <c r="L893" s="102"/>
      <c r="M893" s="102"/>
      <c r="N893" s="102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</row>
    <row r="894" spans="1:29">
      <c r="A894" s="102"/>
      <c r="B894" s="102"/>
      <c r="C894" s="102"/>
      <c r="D894" s="102"/>
      <c r="E894" s="102"/>
      <c r="F894" s="102"/>
      <c r="G894" s="102"/>
      <c r="H894" s="102"/>
      <c r="I894" s="102"/>
      <c r="J894" s="102"/>
      <c r="K894" s="102"/>
      <c r="L894" s="102"/>
      <c r="M894" s="102"/>
      <c r="N894" s="102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</row>
    <row r="895" spans="1:29">
      <c r="A895" s="102"/>
      <c r="B895" s="102"/>
      <c r="C895" s="102"/>
      <c r="D895" s="102"/>
      <c r="E895" s="102"/>
      <c r="F895" s="102"/>
      <c r="G895" s="102"/>
      <c r="H895" s="102"/>
      <c r="I895" s="102"/>
      <c r="J895" s="102"/>
      <c r="K895" s="102"/>
      <c r="L895" s="102"/>
      <c r="M895" s="102"/>
      <c r="N895" s="102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</row>
    <row r="896" spans="1:29">
      <c r="A896" s="102"/>
      <c r="B896" s="102"/>
      <c r="C896" s="102"/>
      <c r="D896" s="102"/>
      <c r="E896" s="102"/>
      <c r="F896" s="102"/>
      <c r="G896" s="102"/>
      <c r="H896" s="102"/>
      <c r="I896" s="102"/>
      <c r="J896" s="102"/>
      <c r="K896" s="102"/>
      <c r="L896" s="102"/>
      <c r="M896" s="102"/>
      <c r="N896" s="102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</row>
    <row r="897" spans="1:29">
      <c r="A897" s="102"/>
      <c r="B897" s="102"/>
      <c r="C897" s="102"/>
      <c r="D897" s="102"/>
      <c r="E897" s="102"/>
      <c r="F897" s="102"/>
      <c r="G897" s="102"/>
      <c r="H897" s="102"/>
      <c r="I897" s="102"/>
      <c r="J897" s="102"/>
      <c r="K897" s="102"/>
      <c r="L897" s="102"/>
      <c r="M897" s="102"/>
      <c r="N897" s="102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</row>
    <row r="898" spans="1:29">
      <c r="A898" s="102"/>
      <c r="B898" s="102"/>
      <c r="C898" s="102"/>
      <c r="D898" s="102"/>
      <c r="E898" s="102"/>
      <c r="F898" s="102"/>
      <c r="G898" s="102"/>
      <c r="H898" s="102"/>
      <c r="I898" s="102"/>
      <c r="J898" s="102"/>
      <c r="K898" s="102"/>
      <c r="L898" s="102"/>
      <c r="M898" s="102"/>
      <c r="N898" s="102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</row>
    <row r="899" spans="1:29">
      <c r="A899" s="102"/>
      <c r="B899" s="102"/>
      <c r="C899" s="102"/>
      <c r="D899" s="102"/>
      <c r="E899" s="102"/>
      <c r="F899" s="102"/>
      <c r="G899" s="102"/>
      <c r="H899" s="102"/>
      <c r="I899" s="102"/>
      <c r="J899" s="102"/>
      <c r="K899" s="102"/>
      <c r="L899" s="102"/>
      <c r="M899" s="102"/>
      <c r="N899" s="102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</row>
    <row r="900" spans="1:29">
      <c r="A900" s="102"/>
      <c r="B900" s="102"/>
      <c r="C900" s="102"/>
      <c r="D900" s="102"/>
      <c r="E900" s="102"/>
      <c r="F900" s="102"/>
      <c r="G900" s="102"/>
      <c r="H900" s="102"/>
      <c r="I900" s="102"/>
      <c r="J900" s="102"/>
      <c r="K900" s="102"/>
      <c r="L900" s="102"/>
      <c r="M900" s="102"/>
      <c r="N900" s="102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</row>
    <row r="901" spans="1:29">
      <c r="A901" s="102"/>
      <c r="B901" s="102"/>
      <c r="C901" s="102"/>
      <c r="D901" s="102"/>
      <c r="E901" s="102"/>
      <c r="F901" s="102"/>
      <c r="G901" s="102"/>
      <c r="H901" s="102"/>
      <c r="I901" s="102"/>
      <c r="J901" s="102"/>
      <c r="K901" s="102"/>
      <c r="L901" s="102"/>
      <c r="M901" s="102"/>
      <c r="N901" s="102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</row>
    <row r="902" spans="1:29">
      <c r="A902" s="102"/>
      <c r="B902" s="102"/>
      <c r="C902" s="102"/>
      <c r="D902" s="102"/>
      <c r="E902" s="102"/>
      <c r="F902" s="102"/>
      <c r="G902" s="102"/>
      <c r="H902" s="102"/>
      <c r="I902" s="102"/>
      <c r="J902" s="102"/>
      <c r="K902" s="102"/>
      <c r="L902" s="102"/>
      <c r="M902" s="102"/>
      <c r="N902" s="102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</row>
    <row r="903" spans="1:29">
      <c r="A903" s="102"/>
      <c r="B903" s="102"/>
      <c r="C903" s="102"/>
      <c r="D903" s="102"/>
      <c r="E903" s="102"/>
      <c r="F903" s="102"/>
      <c r="G903" s="102"/>
      <c r="H903" s="102"/>
      <c r="I903" s="102"/>
      <c r="J903" s="102"/>
      <c r="K903" s="102"/>
      <c r="L903" s="102"/>
      <c r="M903" s="102"/>
      <c r="N903" s="102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</row>
    <row r="904" spans="1:29">
      <c r="A904" s="102"/>
      <c r="B904" s="102"/>
      <c r="C904" s="102"/>
      <c r="D904" s="102"/>
      <c r="E904" s="102"/>
      <c r="F904" s="102"/>
      <c r="G904" s="102"/>
      <c r="H904" s="102"/>
      <c r="I904" s="102"/>
      <c r="J904" s="102"/>
      <c r="K904" s="102"/>
      <c r="L904" s="102"/>
      <c r="M904" s="102"/>
      <c r="N904" s="102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</row>
    <row r="905" spans="1:29">
      <c r="A905" s="102"/>
      <c r="B905" s="102"/>
      <c r="C905" s="102"/>
      <c r="D905" s="102"/>
      <c r="E905" s="102"/>
      <c r="F905" s="102"/>
      <c r="G905" s="102"/>
      <c r="H905" s="102"/>
      <c r="I905" s="102"/>
      <c r="J905" s="102"/>
      <c r="K905" s="102"/>
      <c r="L905" s="102"/>
      <c r="M905" s="102"/>
      <c r="N905" s="102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</row>
    <row r="906" spans="1:29">
      <c r="A906" s="102"/>
      <c r="B906" s="102"/>
      <c r="C906" s="102"/>
      <c r="D906" s="102"/>
      <c r="E906" s="102"/>
      <c r="F906" s="102"/>
      <c r="G906" s="102"/>
      <c r="H906" s="102"/>
      <c r="I906" s="102"/>
      <c r="J906" s="102"/>
      <c r="K906" s="102"/>
      <c r="L906" s="102"/>
      <c r="M906" s="102"/>
      <c r="N906" s="102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</row>
    <row r="907" spans="1:29">
      <c r="A907" s="102"/>
      <c r="B907" s="102"/>
      <c r="C907" s="102"/>
      <c r="D907" s="102"/>
      <c r="E907" s="102"/>
      <c r="F907" s="102"/>
      <c r="G907" s="102"/>
      <c r="H907" s="102"/>
      <c r="I907" s="102"/>
      <c r="J907" s="102"/>
      <c r="K907" s="102"/>
      <c r="L907" s="102"/>
      <c r="M907" s="102"/>
      <c r="N907" s="102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</row>
    <row r="908" spans="1:29">
      <c r="A908" s="102"/>
      <c r="B908" s="102"/>
      <c r="C908" s="102"/>
      <c r="D908" s="102"/>
      <c r="E908" s="102"/>
      <c r="F908" s="102"/>
      <c r="G908" s="102"/>
      <c r="H908" s="102"/>
      <c r="I908" s="102"/>
      <c r="J908" s="102"/>
      <c r="K908" s="102"/>
      <c r="L908" s="102"/>
      <c r="M908" s="102"/>
      <c r="N908" s="102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</row>
    <row r="909" spans="1:29">
      <c r="A909" s="102"/>
      <c r="B909" s="102"/>
      <c r="C909" s="102"/>
      <c r="D909" s="102"/>
      <c r="E909" s="102"/>
      <c r="F909" s="102"/>
      <c r="G909" s="102"/>
      <c r="H909" s="102"/>
      <c r="I909" s="102"/>
      <c r="J909" s="102"/>
      <c r="K909" s="102"/>
      <c r="L909" s="102"/>
      <c r="M909" s="102"/>
      <c r="N909" s="102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</row>
    <row r="910" spans="1:29">
      <c r="A910" s="102"/>
      <c r="B910" s="102"/>
      <c r="C910" s="102"/>
      <c r="D910" s="102"/>
      <c r="E910" s="102"/>
      <c r="F910" s="102"/>
      <c r="G910" s="102"/>
      <c r="H910" s="102"/>
      <c r="I910" s="102"/>
      <c r="J910" s="102"/>
      <c r="K910" s="102"/>
      <c r="L910" s="102"/>
      <c r="M910" s="102"/>
      <c r="N910" s="102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</row>
    <row r="911" spans="1:29">
      <c r="A911" s="102"/>
      <c r="B911" s="102"/>
      <c r="C911" s="102"/>
      <c r="D911" s="102"/>
      <c r="E911" s="102"/>
      <c r="F911" s="102"/>
      <c r="G911" s="102"/>
      <c r="H911" s="102"/>
      <c r="I911" s="102"/>
      <c r="J911" s="102"/>
      <c r="K911" s="102"/>
      <c r="L911" s="102"/>
      <c r="M911" s="102"/>
      <c r="N911" s="102"/>
      <c r="O911" s="102"/>
      <c r="P911" s="102"/>
      <c r="Q911" s="102"/>
      <c r="R911" s="102"/>
      <c r="S911" s="102"/>
      <c r="T911" s="102"/>
      <c r="U911" s="102"/>
      <c r="V911" s="102"/>
      <c r="W911" s="102"/>
      <c r="X911" s="102"/>
      <c r="Y911" s="102"/>
      <c r="Z911" s="102"/>
      <c r="AA911" s="102"/>
      <c r="AB911" s="102"/>
      <c r="AC911" s="102"/>
    </row>
    <row r="912" spans="1:29">
      <c r="A912" s="102"/>
      <c r="B912" s="102"/>
      <c r="C912" s="102"/>
      <c r="D912" s="102"/>
      <c r="E912" s="102"/>
      <c r="F912" s="102"/>
      <c r="G912" s="102"/>
      <c r="H912" s="102"/>
      <c r="I912" s="102"/>
      <c r="J912" s="102"/>
      <c r="K912" s="102"/>
      <c r="L912" s="102"/>
      <c r="M912" s="102"/>
      <c r="N912" s="102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</row>
    <row r="913" spans="1:29">
      <c r="A913" s="102"/>
      <c r="B913" s="102"/>
      <c r="C913" s="102"/>
      <c r="D913" s="102"/>
      <c r="E913" s="102"/>
      <c r="F913" s="102"/>
      <c r="G913" s="102"/>
      <c r="H913" s="102"/>
      <c r="I913" s="102"/>
      <c r="J913" s="102"/>
      <c r="K913" s="102"/>
      <c r="L913" s="102"/>
      <c r="M913" s="102"/>
      <c r="N913" s="102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</row>
    <row r="914" spans="1:29">
      <c r="A914" s="102"/>
      <c r="B914" s="102"/>
      <c r="C914" s="102"/>
      <c r="D914" s="102"/>
      <c r="E914" s="102"/>
      <c r="F914" s="102"/>
      <c r="G914" s="102"/>
      <c r="H914" s="102"/>
      <c r="I914" s="102"/>
      <c r="J914" s="102"/>
      <c r="K914" s="102"/>
      <c r="L914" s="102"/>
      <c r="M914" s="102"/>
      <c r="N914" s="102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</row>
    <row r="915" spans="1:29">
      <c r="A915" s="102"/>
      <c r="B915" s="102"/>
      <c r="C915" s="102"/>
      <c r="D915" s="102"/>
      <c r="E915" s="102"/>
      <c r="F915" s="102"/>
      <c r="G915" s="102"/>
      <c r="H915" s="102"/>
      <c r="I915" s="102"/>
      <c r="J915" s="102"/>
      <c r="K915" s="102"/>
      <c r="L915" s="102"/>
      <c r="M915" s="102"/>
      <c r="N915" s="102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</row>
    <row r="916" spans="1:29">
      <c r="A916" s="102"/>
      <c r="B916" s="102"/>
      <c r="C916" s="102"/>
      <c r="D916" s="102"/>
      <c r="E916" s="102"/>
      <c r="F916" s="102"/>
      <c r="G916" s="102"/>
      <c r="H916" s="102"/>
      <c r="I916" s="102"/>
      <c r="J916" s="102"/>
      <c r="K916" s="102"/>
      <c r="L916" s="102"/>
      <c r="M916" s="102"/>
      <c r="N916" s="102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</row>
    <row r="917" spans="1:29">
      <c r="A917" s="102"/>
      <c r="B917" s="102"/>
      <c r="C917" s="102"/>
      <c r="D917" s="102"/>
      <c r="E917" s="102"/>
      <c r="F917" s="102"/>
      <c r="G917" s="102"/>
      <c r="H917" s="102"/>
      <c r="I917" s="102"/>
      <c r="J917" s="102"/>
      <c r="K917" s="102"/>
      <c r="L917" s="102"/>
      <c r="M917" s="102"/>
      <c r="N917" s="102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</row>
    <row r="918" spans="1:29">
      <c r="A918" s="102"/>
      <c r="B918" s="102"/>
      <c r="C918" s="102"/>
      <c r="D918" s="102"/>
      <c r="E918" s="102"/>
      <c r="F918" s="102"/>
      <c r="G918" s="102"/>
      <c r="H918" s="102"/>
      <c r="I918" s="102"/>
      <c r="J918" s="102"/>
      <c r="K918" s="102"/>
      <c r="L918" s="102"/>
      <c r="M918" s="102"/>
      <c r="N918" s="102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</row>
    <row r="919" spans="1:29">
      <c r="A919" s="102"/>
      <c r="B919" s="102"/>
      <c r="C919" s="102"/>
      <c r="D919" s="102"/>
      <c r="E919" s="102"/>
      <c r="F919" s="102"/>
      <c r="G919" s="102"/>
      <c r="H919" s="102"/>
      <c r="I919" s="102"/>
      <c r="J919" s="102"/>
      <c r="K919" s="102"/>
      <c r="L919" s="102"/>
      <c r="M919" s="102"/>
      <c r="N919" s="102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</row>
    <row r="920" spans="1:29">
      <c r="A920" s="102"/>
      <c r="B920" s="102"/>
      <c r="C920" s="102"/>
      <c r="D920" s="102"/>
      <c r="E920" s="102"/>
      <c r="F920" s="102"/>
      <c r="G920" s="102"/>
      <c r="H920" s="102"/>
      <c r="I920" s="102"/>
      <c r="J920" s="102"/>
      <c r="K920" s="102"/>
      <c r="L920" s="102"/>
      <c r="M920" s="102"/>
      <c r="N920" s="102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</row>
    <row r="921" spans="1:29">
      <c r="A921" s="102"/>
      <c r="B921" s="102"/>
      <c r="C921" s="102"/>
      <c r="D921" s="102"/>
      <c r="E921" s="102"/>
      <c r="F921" s="102"/>
      <c r="G921" s="102"/>
      <c r="H921" s="102"/>
      <c r="I921" s="102"/>
      <c r="J921" s="102"/>
      <c r="K921" s="102"/>
      <c r="L921" s="102"/>
      <c r="M921" s="102"/>
      <c r="N921" s="102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</row>
    <row r="922" spans="1:29">
      <c r="A922" s="102"/>
      <c r="B922" s="102"/>
      <c r="C922" s="102"/>
      <c r="D922" s="102"/>
      <c r="E922" s="102"/>
      <c r="F922" s="102"/>
      <c r="G922" s="102"/>
      <c r="H922" s="102"/>
      <c r="I922" s="102"/>
      <c r="J922" s="102"/>
      <c r="K922" s="102"/>
      <c r="L922" s="102"/>
      <c r="M922" s="102"/>
      <c r="N922" s="102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</row>
    <row r="923" spans="1:29">
      <c r="A923" s="102"/>
      <c r="B923" s="102"/>
      <c r="C923" s="102"/>
      <c r="D923" s="102"/>
      <c r="E923" s="102"/>
      <c r="F923" s="102"/>
      <c r="G923" s="102"/>
      <c r="H923" s="102"/>
      <c r="I923" s="102"/>
      <c r="J923" s="102"/>
      <c r="K923" s="102"/>
      <c r="L923" s="102"/>
      <c r="M923" s="102"/>
      <c r="N923" s="102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</row>
    <row r="924" spans="1:29">
      <c r="A924" s="102"/>
      <c r="B924" s="102"/>
      <c r="C924" s="102"/>
      <c r="D924" s="102"/>
      <c r="E924" s="102"/>
      <c r="F924" s="102"/>
      <c r="G924" s="102"/>
      <c r="H924" s="102"/>
      <c r="I924" s="102"/>
      <c r="J924" s="102"/>
      <c r="K924" s="102"/>
      <c r="L924" s="102"/>
      <c r="M924" s="102"/>
      <c r="N924" s="102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</row>
    <row r="925" spans="1:29">
      <c r="A925" s="102"/>
      <c r="B925" s="102"/>
      <c r="C925" s="102"/>
      <c r="D925" s="102"/>
      <c r="E925" s="102"/>
      <c r="F925" s="102"/>
      <c r="G925" s="102"/>
      <c r="H925" s="102"/>
      <c r="I925" s="102"/>
      <c r="J925" s="102"/>
      <c r="K925" s="102"/>
      <c r="L925" s="102"/>
      <c r="M925" s="102"/>
      <c r="N925" s="102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</row>
    <row r="926" spans="1:29">
      <c r="A926" s="102"/>
      <c r="B926" s="102"/>
      <c r="C926" s="102"/>
      <c r="D926" s="102"/>
      <c r="E926" s="102"/>
      <c r="F926" s="102"/>
      <c r="G926" s="102"/>
      <c r="H926" s="102"/>
      <c r="I926" s="102"/>
      <c r="J926" s="102"/>
      <c r="K926" s="102"/>
      <c r="L926" s="102"/>
      <c r="M926" s="102"/>
      <c r="N926" s="102"/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</row>
    <row r="927" spans="1:29">
      <c r="A927" s="102"/>
      <c r="B927" s="102"/>
      <c r="C927" s="102"/>
      <c r="D927" s="102"/>
      <c r="E927" s="102"/>
      <c r="F927" s="102"/>
      <c r="G927" s="102"/>
      <c r="H927" s="102"/>
      <c r="I927" s="102"/>
      <c r="J927" s="102"/>
      <c r="K927" s="102"/>
      <c r="L927" s="102"/>
      <c r="M927" s="102"/>
      <c r="N927" s="102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</row>
    <row r="928" spans="1:29">
      <c r="A928" s="102"/>
      <c r="B928" s="102"/>
      <c r="C928" s="102"/>
      <c r="D928" s="102"/>
      <c r="E928" s="102"/>
      <c r="F928" s="102"/>
      <c r="G928" s="102"/>
      <c r="H928" s="102"/>
      <c r="I928" s="102"/>
      <c r="J928" s="102"/>
      <c r="K928" s="102"/>
      <c r="L928" s="102"/>
      <c r="M928" s="102"/>
      <c r="N928" s="102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</row>
    <row r="929" spans="1:29">
      <c r="A929" s="102"/>
      <c r="B929" s="102"/>
      <c r="C929" s="102"/>
      <c r="D929" s="102"/>
      <c r="E929" s="102"/>
      <c r="F929" s="102"/>
      <c r="G929" s="102"/>
      <c r="H929" s="102"/>
      <c r="I929" s="102"/>
      <c r="J929" s="102"/>
      <c r="K929" s="102"/>
      <c r="L929" s="102"/>
      <c r="M929" s="102"/>
      <c r="N929" s="102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</row>
    <row r="930" spans="1:29">
      <c r="A930" s="102"/>
      <c r="B930" s="102"/>
      <c r="C930" s="102"/>
      <c r="D930" s="102"/>
      <c r="E930" s="102"/>
      <c r="F930" s="102"/>
      <c r="G930" s="102"/>
      <c r="H930" s="102"/>
      <c r="I930" s="102"/>
      <c r="J930" s="102"/>
      <c r="K930" s="102"/>
      <c r="L930" s="102"/>
      <c r="M930" s="102"/>
      <c r="N930" s="102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</row>
    <row r="931" spans="1:29">
      <c r="A931" s="102"/>
      <c r="B931" s="102"/>
      <c r="C931" s="102"/>
      <c r="D931" s="102"/>
      <c r="E931" s="102"/>
      <c r="F931" s="102"/>
      <c r="G931" s="102"/>
      <c r="H931" s="102"/>
      <c r="I931" s="102"/>
      <c r="J931" s="102"/>
      <c r="K931" s="102"/>
      <c r="L931" s="102"/>
      <c r="M931" s="102"/>
      <c r="N931" s="102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</row>
    <row r="932" spans="1:29">
      <c r="A932" s="102"/>
      <c r="B932" s="102"/>
      <c r="C932" s="102"/>
      <c r="D932" s="102"/>
      <c r="E932" s="102"/>
      <c r="F932" s="102"/>
      <c r="G932" s="102"/>
      <c r="H932" s="102"/>
      <c r="I932" s="102"/>
      <c r="J932" s="102"/>
      <c r="K932" s="102"/>
      <c r="L932" s="102"/>
      <c r="M932" s="102"/>
      <c r="N932" s="102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</row>
    <row r="933" spans="1:29">
      <c r="A933" s="102"/>
      <c r="B933" s="102"/>
      <c r="C933" s="102"/>
      <c r="D933" s="102"/>
      <c r="E933" s="102"/>
      <c r="F933" s="102"/>
      <c r="G933" s="102"/>
      <c r="H933" s="102"/>
      <c r="I933" s="102"/>
      <c r="J933" s="102"/>
      <c r="K933" s="102"/>
      <c r="L933" s="102"/>
      <c r="M933" s="102"/>
      <c r="N933" s="102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</row>
    <row r="934" spans="1:29">
      <c r="A934" s="102"/>
      <c r="B934" s="102"/>
      <c r="C934" s="102"/>
      <c r="D934" s="102"/>
      <c r="E934" s="102"/>
      <c r="F934" s="102"/>
      <c r="G934" s="102"/>
      <c r="H934" s="102"/>
      <c r="I934" s="102"/>
      <c r="J934" s="102"/>
      <c r="K934" s="102"/>
      <c r="L934" s="102"/>
      <c r="M934" s="102"/>
      <c r="N934" s="102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</row>
    <row r="935" spans="1:29">
      <c r="A935" s="102"/>
      <c r="B935" s="102"/>
      <c r="C935" s="102"/>
      <c r="D935" s="102"/>
      <c r="E935" s="102"/>
      <c r="F935" s="102"/>
      <c r="G935" s="102"/>
      <c r="H935" s="102"/>
      <c r="I935" s="102"/>
      <c r="J935" s="102"/>
      <c r="K935" s="102"/>
      <c r="L935" s="102"/>
      <c r="M935" s="102"/>
      <c r="N935" s="102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</row>
    <row r="936" spans="1:29">
      <c r="A936" s="102"/>
      <c r="B936" s="102"/>
      <c r="C936" s="102"/>
      <c r="D936" s="102"/>
      <c r="E936" s="102"/>
      <c r="F936" s="102"/>
      <c r="G936" s="102"/>
      <c r="H936" s="102"/>
      <c r="I936" s="102"/>
      <c r="J936" s="102"/>
      <c r="K936" s="102"/>
      <c r="L936" s="102"/>
      <c r="M936" s="102"/>
      <c r="N936" s="102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</row>
    <row r="937" spans="1:29">
      <c r="A937" s="102"/>
      <c r="B937" s="102"/>
      <c r="C937" s="102"/>
      <c r="D937" s="102"/>
      <c r="E937" s="102"/>
      <c r="F937" s="102"/>
      <c r="G937" s="102"/>
      <c r="H937" s="102"/>
      <c r="I937" s="102"/>
      <c r="J937" s="102"/>
      <c r="K937" s="102"/>
      <c r="L937" s="102"/>
      <c r="M937" s="102"/>
      <c r="N937" s="102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</row>
    <row r="938" spans="1:29">
      <c r="A938" s="102"/>
      <c r="B938" s="102"/>
      <c r="C938" s="102"/>
      <c r="D938" s="102"/>
      <c r="E938" s="102"/>
      <c r="F938" s="102"/>
      <c r="G938" s="102"/>
      <c r="H938" s="102"/>
      <c r="I938" s="102"/>
      <c r="J938" s="102"/>
      <c r="K938" s="102"/>
      <c r="L938" s="102"/>
      <c r="M938" s="102"/>
      <c r="N938" s="102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</row>
    <row r="939" spans="1:29">
      <c r="A939" s="102"/>
      <c r="B939" s="102"/>
      <c r="C939" s="102"/>
      <c r="D939" s="102"/>
      <c r="E939" s="102"/>
      <c r="F939" s="102"/>
      <c r="G939" s="102"/>
      <c r="H939" s="102"/>
      <c r="I939" s="102"/>
      <c r="J939" s="102"/>
      <c r="K939" s="102"/>
      <c r="L939" s="102"/>
      <c r="M939" s="102"/>
      <c r="N939" s="102"/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</row>
    <row r="940" spans="1:29">
      <c r="A940" s="102"/>
      <c r="B940" s="102"/>
      <c r="C940" s="102"/>
      <c r="D940" s="102"/>
      <c r="E940" s="102"/>
      <c r="F940" s="102"/>
      <c r="G940" s="102"/>
      <c r="H940" s="102"/>
      <c r="I940" s="102"/>
      <c r="J940" s="102"/>
      <c r="K940" s="102"/>
      <c r="L940" s="102"/>
      <c r="M940" s="102"/>
      <c r="N940" s="102"/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</row>
    <row r="941" spans="1:29">
      <c r="A941" s="102"/>
      <c r="B941" s="102"/>
      <c r="C941" s="102"/>
      <c r="D941" s="102"/>
      <c r="E941" s="102"/>
      <c r="F941" s="102"/>
      <c r="G941" s="102"/>
      <c r="H941" s="102"/>
      <c r="I941" s="102"/>
      <c r="J941" s="102"/>
      <c r="K941" s="102"/>
      <c r="L941" s="102"/>
      <c r="M941" s="102"/>
      <c r="N941" s="102"/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</row>
    <row r="942" spans="1:29">
      <c r="A942" s="102"/>
      <c r="B942" s="102"/>
      <c r="C942" s="102"/>
      <c r="D942" s="102"/>
      <c r="E942" s="102"/>
      <c r="F942" s="102"/>
      <c r="G942" s="102"/>
      <c r="H942" s="102"/>
      <c r="I942" s="102"/>
      <c r="J942" s="102"/>
      <c r="K942" s="102"/>
      <c r="L942" s="102"/>
      <c r="M942" s="102"/>
      <c r="N942" s="102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</row>
    <row r="943" spans="1:29">
      <c r="A943" s="102"/>
      <c r="B943" s="102"/>
      <c r="C943" s="102"/>
      <c r="D943" s="102"/>
      <c r="E943" s="102"/>
      <c r="F943" s="102"/>
      <c r="G943" s="102"/>
      <c r="H943" s="102"/>
      <c r="I943" s="102"/>
      <c r="J943" s="102"/>
      <c r="K943" s="102"/>
      <c r="L943" s="102"/>
      <c r="M943" s="102"/>
      <c r="N943" s="102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</row>
    <row r="944" spans="1:29">
      <c r="A944" s="102"/>
      <c r="B944" s="102"/>
      <c r="C944" s="102"/>
      <c r="D944" s="102"/>
      <c r="E944" s="102"/>
      <c r="F944" s="102"/>
      <c r="G944" s="102"/>
      <c r="H944" s="102"/>
      <c r="I944" s="102"/>
      <c r="J944" s="102"/>
      <c r="K944" s="102"/>
      <c r="L944" s="102"/>
      <c r="M944" s="102"/>
      <c r="N944" s="102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</row>
    <row r="945" spans="1:29">
      <c r="A945" s="102"/>
      <c r="B945" s="102"/>
      <c r="C945" s="102"/>
      <c r="D945" s="102"/>
      <c r="E945" s="102"/>
      <c r="F945" s="102"/>
      <c r="G945" s="102"/>
      <c r="H945" s="102"/>
      <c r="I945" s="102"/>
      <c r="J945" s="102"/>
      <c r="K945" s="102"/>
      <c r="L945" s="102"/>
      <c r="M945" s="102"/>
      <c r="N945" s="102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</row>
    <row r="946" spans="1:29">
      <c r="A946" s="102"/>
      <c r="B946" s="102"/>
      <c r="C946" s="102"/>
      <c r="D946" s="102"/>
      <c r="E946" s="102"/>
      <c r="F946" s="102"/>
      <c r="G946" s="102"/>
      <c r="H946" s="102"/>
      <c r="I946" s="102"/>
      <c r="J946" s="102"/>
      <c r="K946" s="102"/>
      <c r="L946" s="102"/>
      <c r="M946" s="102"/>
      <c r="N946" s="102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</row>
    <row r="947" spans="1:29">
      <c r="A947" s="102"/>
      <c r="B947" s="102"/>
      <c r="C947" s="102"/>
      <c r="D947" s="102"/>
      <c r="E947" s="102"/>
      <c r="F947" s="102"/>
      <c r="G947" s="102"/>
      <c r="H947" s="102"/>
      <c r="I947" s="102"/>
      <c r="J947" s="102"/>
      <c r="K947" s="102"/>
      <c r="L947" s="102"/>
      <c r="M947" s="102"/>
      <c r="N947" s="102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</row>
    <row r="948" spans="1:29">
      <c r="A948" s="102"/>
      <c r="B948" s="102"/>
      <c r="C948" s="102"/>
      <c r="D948" s="102"/>
      <c r="E948" s="102"/>
      <c r="F948" s="102"/>
      <c r="G948" s="102"/>
      <c r="H948" s="102"/>
      <c r="I948" s="102"/>
      <c r="J948" s="102"/>
      <c r="K948" s="102"/>
      <c r="L948" s="102"/>
      <c r="M948" s="102"/>
      <c r="N948" s="102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</row>
    <row r="949" spans="1:29">
      <c r="A949" s="102"/>
      <c r="B949" s="102"/>
      <c r="C949" s="102"/>
      <c r="D949" s="102"/>
      <c r="E949" s="102"/>
      <c r="F949" s="102"/>
      <c r="G949" s="102"/>
      <c r="H949" s="102"/>
      <c r="I949" s="102"/>
      <c r="J949" s="102"/>
      <c r="K949" s="102"/>
      <c r="L949" s="102"/>
      <c r="M949" s="102"/>
      <c r="N949" s="102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</row>
    <row r="950" spans="1:29">
      <c r="A950" s="102"/>
      <c r="B950" s="102"/>
      <c r="C950" s="102"/>
      <c r="D950" s="102"/>
      <c r="E950" s="102"/>
      <c r="F950" s="102"/>
      <c r="G950" s="102"/>
      <c r="H950" s="102"/>
      <c r="I950" s="102"/>
      <c r="J950" s="102"/>
      <c r="K950" s="102"/>
      <c r="L950" s="102"/>
      <c r="M950" s="102"/>
      <c r="N950" s="102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</row>
    <row r="951" spans="1:29">
      <c r="A951" s="102"/>
      <c r="B951" s="102"/>
      <c r="C951" s="102"/>
      <c r="D951" s="102"/>
      <c r="E951" s="102"/>
      <c r="F951" s="102"/>
      <c r="G951" s="102"/>
      <c r="H951" s="102"/>
      <c r="I951" s="102"/>
      <c r="J951" s="102"/>
      <c r="K951" s="102"/>
      <c r="L951" s="102"/>
      <c r="M951" s="102"/>
      <c r="N951" s="102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</row>
    <row r="952" spans="1:29">
      <c r="A952" s="102"/>
      <c r="B952" s="102"/>
      <c r="C952" s="102"/>
      <c r="D952" s="102"/>
      <c r="E952" s="102"/>
      <c r="F952" s="102"/>
      <c r="G952" s="102"/>
      <c r="H952" s="102"/>
      <c r="I952" s="102"/>
      <c r="J952" s="102"/>
      <c r="K952" s="102"/>
      <c r="L952" s="102"/>
      <c r="M952" s="102"/>
      <c r="N952" s="102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</row>
    <row r="953" spans="1:29">
      <c r="A953" s="102"/>
      <c r="B953" s="102"/>
      <c r="C953" s="102"/>
      <c r="D953" s="102"/>
      <c r="E953" s="102"/>
      <c r="F953" s="102"/>
      <c r="G953" s="102"/>
      <c r="H953" s="102"/>
      <c r="I953" s="102"/>
      <c r="J953" s="102"/>
      <c r="K953" s="102"/>
      <c r="L953" s="102"/>
      <c r="M953" s="102"/>
      <c r="N953" s="102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</row>
    <row r="954" spans="1:29">
      <c r="A954" s="102"/>
      <c r="B954" s="102"/>
      <c r="C954" s="102"/>
      <c r="D954" s="102"/>
      <c r="E954" s="102"/>
      <c r="F954" s="102"/>
      <c r="G954" s="102"/>
      <c r="H954" s="102"/>
      <c r="I954" s="102"/>
      <c r="J954" s="102"/>
      <c r="K954" s="102"/>
      <c r="L954" s="102"/>
      <c r="M954" s="102"/>
      <c r="N954" s="102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</row>
    <row r="955" spans="1:29">
      <c r="A955" s="102"/>
      <c r="B955" s="102"/>
      <c r="C955" s="102"/>
      <c r="D955" s="102"/>
      <c r="E955" s="102"/>
      <c r="F955" s="102"/>
      <c r="G955" s="102"/>
      <c r="H955" s="102"/>
      <c r="I955" s="102"/>
      <c r="J955" s="102"/>
      <c r="K955" s="102"/>
      <c r="L955" s="102"/>
      <c r="M955" s="102"/>
      <c r="N955" s="102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</row>
    <row r="956" spans="1:29">
      <c r="A956" s="102"/>
      <c r="B956" s="102"/>
      <c r="C956" s="102"/>
      <c r="D956" s="102"/>
      <c r="E956" s="102"/>
      <c r="F956" s="102"/>
      <c r="G956" s="102"/>
      <c r="H956" s="102"/>
      <c r="I956" s="102"/>
      <c r="J956" s="102"/>
      <c r="K956" s="102"/>
      <c r="L956" s="102"/>
      <c r="M956" s="102"/>
      <c r="N956" s="102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</row>
    <row r="957" spans="1:29">
      <c r="A957" s="102"/>
      <c r="B957" s="102"/>
      <c r="C957" s="102"/>
      <c r="D957" s="102"/>
      <c r="E957" s="102"/>
      <c r="F957" s="102"/>
      <c r="G957" s="102"/>
      <c r="H957" s="102"/>
      <c r="I957" s="102"/>
      <c r="J957" s="102"/>
      <c r="K957" s="102"/>
      <c r="L957" s="102"/>
      <c r="M957" s="102"/>
      <c r="N957" s="102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</row>
    <row r="958" spans="1:29">
      <c r="A958" s="102"/>
      <c r="B958" s="102"/>
      <c r="C958" s="102"/>
      <c r="D958" s="102"/>
      <c r="E958" s="102"/>
      <c r="F958" s="102"/>
      <c r="G958" s="102"/>
      <c r="H958" s="102"/>
      <c r="I958" s="102"/>
      <c r="J958" s="102"/>
      <c r="K958" s="102"/>
      <c r="L958" s="102"/>
      <c r="M958" s="102"/>
      <c r="N958" s="102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</row>
    <row r="959" spans="1:29">
      <c r="A959" s="102"/>
      <c r="B959" s="102"/>
      <c r="C959" s="102"/>
      <c r="D959" s="102"/>
      <c r="E959" s="102"/>
      <c r="F959" s="102"/>
      <c r="G959" s="102"/>
      <c r="H959" s="102"/>
      <c r="I959" s="102"/>
      <c r="J959" s="102"/>
      <c r="K959" s="102"/>
      <c r="L959" s="102"/>
      <c r="M959" s="102"/>
      <c r="N959" s="102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</row>
    <row r="960" spans="1:29">
      <c r="A960" s="102"/>
      <c r="B960" s="102"/>
      <c r="C960" s="102"/>
      <c r="D960" s="102"/>
      <c r="E960" s="102"/>
      <c r="F960" s="102"/>
      <c r="G960" s="102"/>
      <c r="H960" s="102"/>
      <c r="I960" s="102"/>
      <c r="J960" s="102"/>
      <c r="K960" s="102"/>
      <c r="L960" s="102"/>
      <c r="M960" s="102"/>
      <c r="N960" s="102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</row>
    <row r="961" spans="1:29">
      <c r="A961" s="102"/>
      <c r="B961" s="102"/>
      <c r="C961" s="102"/>
      <c r="D961" s="102"/>
      <c r="E961" s="102"/>
      <c r="F961" s="102"/>
      <c r="G961" s="102"/>
      <c r="H961" s="102"/>
      <c r="I961" s="102"/>
      <c r="J961" s="102"/>
      <c r="K961" s="102"/>
      <c r="L961" s="102"/>
      <c r="M961" s="102"/>
      <c r="N961" s="102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</row>
    <row r="962" spans="1:29">
      <c r="A962" s="102"/>
      <c r="B962" s="102"/>
      <c r="C962" s="102"/>
      <c r="D962" s="102"/>
      <c r="E962" s="102"/>
      <c r="F962" s="102"/>
      <c r="G962" s="102"/>
      <c r="H962" s="102"/>
      <c r="I962" s="102"/>
      <c r="J962" s="102"/>
      <c r="K962" s="102"/>
      <c r="L962" s="102"/>
      <c r="M962" s="102"/>
      <c r="N962" s="102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</row>
    <row r="963" spans="1:29">
      <c r="A963" s="102"/>
      <c r="B963" s="102"/>
      <c r="C963" s="102"/>
      <c r="D963" s="102"/>
      <c r="E963" s="102"/>
      <c r="F963" s="102"/>
      <c r="G963" s="102"/>
      <c r="H963" s="102"/>
      <c r="I963" s="102"/>
      <c r="J963" s="102"/>
      <c r="K963" s="102"/>
      <c r="L963" s="102"/>
      <c r="M963" s="102"/>
      <c r="N963" s="102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</row>
    <row r="964" spans="1:29">
      <c r="A964" s="102"/>
      <c r="B964" s="102"/>
      <c r="C964" s="102"/>
      <c r="D964" s="102"/>
      <c r="E964" s="102"/>
      <c r="F964" s="102"/>
      <c r="G964" s="102"/>
      <c r="H964" s="102"/>
      <c r="I964" s="102"/>
      <c r="J964" s="102"/>
      <c r="K964" s="102"/>
      <c r="L964" s="102"/>
      <c r="M964" s="102"/>
      <c r="N964" s="102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</row>
    <row r="965" spans="1:29">
      <c r="A965" s="102"/>
      <c r="B965" s="102"/>
      <c r="C965" s="102"/>
      <c r="D965" s="102"/>
      <c r="E965" s="102"/>
      <c r="F965" s="102"/>
      <c r="G965" s="102"/>
      <c r="H965" s="102"/>
      <c r="I965" s="102"/>
      <c r="J965" s="102"/>
      <c r="K965" s="102"/>
      <c r="L965" s="102"/>
      <c r="M965" s="102"/>
      <c r="N965" s="102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</row>
    <row r="966" spans="1:29">
      <c r="A966" s="102"/>
      <c r="B966" s="102"/>
      <c r="C966" s="102"/>
      <c r="D966" s="102"/>
      <c r="E966" s="102"/>
      <c r="F966" s="102"/>
      <c r="G966" s="102"/>
      <c r="H966" s="102"/>
      <c r="I966" s="102"/>
      <c r="J966" s="102"/>
      <c r="K966" s="102"/>
      <c r="L966" s="102"/>
      <c r="M966" s="102"/>
      <c r="N966" s="102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</row>
    <row r="967" spans="1:29">
      <c r="A967" s="102"/>
      <c r="B967" s="102"/>
      <c r="C967" s="102"/>
      <c r="D967" s="102"/>
      <c r="E967" s="102"/>
      <c r="F967" s="102"/>
      <c r="G967" s="102"/>
      <c r="H967" s="102"/>
      <c r="I967" s="102"/>
      <c r="J967" s="102"/>
      <c r="K967" s="102"/>
      <c r="L967" s="102"/>
      <c r="M967" s="102"/>
      <c r="N967" s="102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</row>
    <row r="968" spans="1:29">
      <c r="A968" s="102"/>
      <c r="B968" s="102"/>
      <c r="C968" s="102"/>
      <c r="D968" s="102"/>
      <c r="E968" s="102"/>
      <c r="F968" s="102"/>
      <c r="G968" s="102"/>
      <c r="H968" s="102"/>
      <c r="I968" s="102"/>
      <c r="J968" s="102"/>
      <c r="K968" s="102"/>
      <c r="L968" s="102"/>
      <c r="M968" s="102"/>
      <c r="N968" s="102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</row>
    <row r="969" spans="1:29">
      <c r="A969" s="102"/>
      <c r="B969" s="102"/>
      <c r="C969" s="102"/>
      <c r="D969" s="102"/>
      <c r="E969" s="102"/>
      <c r="F969" s="102"/>
      <c r="G969" s="102"/>
      <c r="H969" s="102"/>
      <c r="I969" s="102"/>
      <c r="J969" s="102"/>
      <c r="K969" s="102"/>
      <c r="L969" s="102"/>
      <c r="M969" s="102"/>
      <c r="N969" s="102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</row>
    <row r="970" spans="1:29">
      <c r="A970" s="102"/>
      <c r="B970" s="102"/>
      <c r="C970" s="102"/>
      <c r="D970" s="102"/>
      <c r="E970" s="102"/>
      <c r="F970" s="102"/>
      <c r="G970" s="102"/>
      <c r="H970" s="102"/>
      <c r="I970" s="102"/>
      <c r="J970" s="102"/>
      <c r="K970" s="102"/>
      <c r="L970" s="102"/>
      <c r="M970" s="102"/>
      <c r="N970" s="102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</row>
    <row r="971" spans="1:29">
      <c r="A971" s="102"/>
      <c r="B971" s="102"/>
      <c r="C971" s="102"/>
      <c r="D971" s="102"/>
      <c r="E971" s="102"/>
      <c r="F971" s="102"/>
      <c r="G971" s="102"/>
      <c r="H971" s="102"/>
      <c r="I971" s="102"/>
      <c r="J971" s="102"/>
      <c r="K971" s="102"/>
      <c r="L971" s="102"/>
      <c r="M971" s="102"/>
      <c r="N971" s="102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</row>
    <row r="972" spans="1:29">
      <c r="A972" s="102"/>
      <c r="B972" s="102"/>
      <c r="C972" s="102"/>
      <c r="D972" s="102"/>
      <c r="E972" s="102"/>
      <c r="F972" s="102"/>
      <c r="G972" s="102"/>
      <c r="H972" s="102"/>
      <c r="I972" s="102"/>
      <c r="J972" s="102"/>
      <c r="K972" s="102"/>
      <c r="L972" s="102"/>
      <c r="M972" s="102"/>
      <c r="N972" s="102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</row>
    <row r="973" spans="1:29">
      <c r="A973" s="102"/>
      <c r="B973" s="102"/>
      <c r="C973" s="102"/>
      <c r="D973" s="102"/>
      <c r="E973" s="102"/>
      <c r="F973" s="102"/>
      <c r="G973" s="102"/>
      <c r="H973" s="102"/>
      <c r="I973" s="102"/>
      <c r="J973" s="102"/>
      <c r="K973" s="102"/>
      <c r="L973" s="102"/>
      <c r="M973" s="102"/>
      <c r="N973" s="102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</row>
    <row r="974" spans="1:29">
      <c r="A974" s="102"/>
      <c r="B974" s="102"/>
      <c r="C974" s="102"/>
      <c r="D974" s="102"/>
      <c r="E974" s="102"/>
      <c r="F974" s="102"/>
      <c r="G974" s="102"/>
      <c r="H974" s="102"/>
      <c r="I974" s="102"/>
      <c r="J974" s="102"/>
      <c r="K974" s="102"/>
      <c r="L974" s="102"/>
      <c r="M974" s="102"/>
      <c r="N974" s="102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</row>
    <row r="975" spans="1:29">
      <c r="A975" s="102"/>
      <c r="B975" s="102"/>
      <c r="C975" s="102"/>
      <c r="D975" s="102"/>
      <c r="E975" s="102"/>
      <c r="F975" s="102"/>
      <c r="G975" s="102"/>
      <c r="H975" s="102"/>
      <c r="I975" s="102"/>
      <c r="J975" s="102"/>
      <c r="K975" s="102"/>
      <c r="L975" s="102"/>
      <c r="M975" s="102"/>
      <c r="N975" s="102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</row>
    <row r="976" spans="1:29">
      <c r="A976" s="102"/>
      <c r="B976" s="102"/>
      <c r="C976" s="102"/>
      <c r="D976" s="102"/>
      <c r="E976" s="102"/>
      <c r="F976" s="102"/>
      <c r="G976" s="102"/>
      <c r="H976" s="102"/>
      <c r="I976" s="102"/>
      <c r="J976" s="102"/>
      <c r="K976" s="102"/>
      <c r="L976" s="102"/>
      <c r="M976" s="102"/>
      <c r="N976" s="102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</row>
    <row r="977" spans="1:29">
      <c r="A977" s="102"/>
      <c r="B977" s="102"/>
      <c r="C977" s="102"/>
      <c r="D977" s="102"/>
      <c r="E977" s="102"/>
      <c r="F977" s="102"/>
      <c r="G977" s="102"/>
      <c r="H977" s="102"/>
      <c r="I977" s="102"/>
      <c r="J977" s="102"/>
      <c r="K977" s="102"/>
      <c r="L977" s="102"/>
      <c r="M977" s="102"/>
      <c r="N977" s="102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</row>
    <row r="978" spans="1:29">
      <c r="A978" s="102"/>
      <c r="B978" s="102"/>
      <c r="C978" s="102"/>
      <c r="D978" s="102"/>
      <c r="E978" s="102"/>
      <c r="F978" s="102"/>
      <c r="G978" s="102"/>
      <c r="H978" s="102"/>
      <c r="I978" s="102"/>
      <c r="J978" s="102"/>
      <c r="K978" s="102"/>
      <c r="L978" s="102"/>
      <c r="M978" s="102"/>
      <c r="N978" s="102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</row>
    <row r="979" spans="1:29">
      <c r="A979" s="102"/>
      <c r="B979" s="102"/>
      <c r="C979" s="102"/>
      <c r="D979" s="102"/>
      <c r="E979" s="102"/>
      <c r="F979" s="102"/>
      <c r="G979" s="102"/>
      <c r="H979" s="102"/>
      <c r="I979" s="102"/>
      <c r="J979" s="102"/>
      <c r="K979" s="102"/>
      <c r="L979" s="102"/>
      <c r="M979" s="102"/>
      <c r="N979" s="102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</row>
    <row r="980" spans="1:29">
      <c r="A980" s="102"/>
      <c r="B980" s="102"/>
      <c r="C980" s="102"/>
      <c r="D980" s="102"/>
      <c r="E980" s="102"/>
      <c r="F980" s="102"/>
      <c r="G980" s="102"/>
      <c r="H980" s="102"/>
      <c r="I980" s="102"/>
      <c r="J980" s="102"/>
      <c r="K980" s="102"/>
      <c r="L980" s="102"/>
      <c r="M980" s="102"/>
      <c r="N980" s="102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</row>
    <row r="981" spans="1:29">
      <c r="A981" s="102"/>
      <c r="B981" s="102"/>
      <c r="C981" s="102"/>
      <c r="D981" s="102"/>
      <c r="E981" s="102"/>
      <c r="F981" s="102"/>
      <c r="G981" s="102"/>
      <c r="H981" s="102"/>
      <c r="I981" s="102"/>
      <c r="J981" s="102"/>
      <c r="K981" s="102"/>
      <c r="L981" s="102"/>
      <c r="M981" s="102"/>
      <c r="N981" s="102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</row>
    <row r="982" spans="1:29">
      <c r="A982" s="102"/>
      <c r="B982" s="102"/>
      <c r="C982" s="102"/>
      <c r="D982" s="102"/>
      <c r="E982" s="102"/>
      <c r="F982" s="102"/>
      <c r="G982" s="102"/>
      <c r="H982" s="102"/>
      <c r="I982" s="102"/>
      <c r="J982" s="102"/>
      <c r="K982" s="102"/>
      <c r="L982" s="102"/>
      <c r="M982" s="102"/>
      <c r="N982" s="102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</row>
    <row r="983" spans="1:29">
      <c r="A983" s="102"/>
      <c r="B983" s="102"/>
      <c r="C983" s="102"/>
      <c r="D983" s="102"/>
      <c r="E983" s="102"/>
      <c r="F983" s="102"/>
      <c r="G983" s="102"/>
      <c r="H983" s="102"/>
      <c r="I983" s="102"/>
      <c r="J983" s="102"/>
      <c r="K983" s="102"/>
      <c r="L983" s="102"/>
      <c r="M983" s="102"/>
      <c r="N983" s="102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</row>
    <row r="984" spans="1:29">
      <c r="A984" s="102"/>
      <c r="B984" s="102"/>
      <c r="C984" s="102"/>
      <c r="D984" s="102"/>
      <c r="E984" s="102"/>
      <c r="F984" s="102"/>
      <c r="G984" s="102"/>
      <c r="H984" s="102"/>
      <c r="I984" s="102"/>
      <c r="J984" s="102"/>
      <c r="K984" s="102"/>
      <c r="L984" s="102"/>
      <c r="M984" s="102"/>
      <c r="N984" s="102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</row>
    <row r="985" spans="1:29">
      <c r="A985" s="102"/>
      <c r="B985" s="102"/>
      <c r="C985" s="102"/>
      <c r="D985" s="102"/>
      <c r="E985" s="102"/>
      <c r="F985" s="102"/>
      <c r="G985" s="102"/>
      <c r="H985" s="102"/>
      <c r="I985" s="102"/>
      <c r="J985" s="102"/>
      <c r="K985" s="102"/>
      <c r="L985" s="102"/>
      <c r="M985" s="102"/>
      <c r="N985" s="102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</row>
    <row r="986" spans="1:29">
      <c r="A986" s="102"/>
      <c r="B986" s="102"/>
      <c r="C986" s="102"/>
      <c r="D986" s="102"/>
      <c r="E986" s="102"/>
      <c r="F986" s="102"/>
      <c r="G986" s="102"/>
      <c r="H986" s="102"/>
      <c r="I986" s="102"/>
      <c r="J986" s="102"/>
      <c r="K986" s="102"/>
      <c r="L986" s="102"/>
      <c r="M986" s="102"/>
      <c r="N986" s="102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</row>
    <row r="987" spans="1:29">
      <c r="A987" s="102"/>
      <c r="B987" s="102"/>
      <c r="C987" s="102"/>
      <c r="D987" s="102"/>
      <c r="E987" s="102"/>
      <c r="F987" s="102"/>
      <c r="G987" s="102"/>
      <c r="H987" s="102"/>
      <c r="I987" s="102"/>
      <c r="J987" s="102"/>
      <c r="K987" s="102"/>
      <c r="L987" s="102"/>
      <c r="M987" s="102"/>
      <c r="N987" s="102"/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</row>
    <row r="988" spans="1:29">
      <c r="A988" s="102"/>
      <c r="B988" s="102"/>
      <c r="C988" s="102"/>
      <c r="D988" s="102"/>
      <c r="E988" s="102"/>
      <c r="F988" s="102"/>
      <c r="G988" s="102"/>
      <c r="H988" s="102"/>
      <c r="I988" s="102"/>
      <c r="J988" s="102"/>
      <c r="K988" s="102"/>
      <c r="L988" s="102"/>
      <c r="M988" s="102"/>
      <c r="N988" s="102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</row>
    <row r="989" spans="1:29">
      <c r="A989" s="102"/>
      <c r="B989" s="102"/>
      <c r="C989" s="102"/>
      <c r="D989" s="102"/>
      <c r="E989" s="102"/>
      <c r="F989" s="102"/>
      <c r="G989" s="102"/>
      <c r="H989" s="102"/>
      <c r="I989" s="102"/>
      <c r="J989" s="102"/>
      <c r="K989" s="102"/>
      <c r="L989" s="102"/>
      <c r="M989" s="102"/>
      <c r="N989" s="102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</row>
    <row r="990" spans="1:29">
      <c r="A990" s="102"/>
      <c r="B990" s="102"/>
      <c r="C990" s="102"/>
      <c r="D990" s="102"/>
      <c r="E990" s="102"/>
      <c r="F990" s="102"/>
      <c r="G990" s="102"/>
      <c r="H990" s="102"/>
      <c r="I990" s="102"/>
      <c r="J990" s="102"/>
      <c r="K990" s="102"/>
      <c r="L990" s="102"/>
      <c r="M990" s="102"/>
      <c r="N990" s="102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</row>
    <row r="991" spans="1:29">
      <c r="A991" s="102"/>
      <c r="B991" s="102"/>
      <c r="C991" s="102"/>
      <c r="D991" s="102"/>
      <c r="E991" s="102"/>
      <c r="F991" s="102"/>
      <c r="G991" s="102"/>
      <c r="H991" s="102"/>
      <c r="I991" s="102"/>
      <c r="J991" s="102"/>
      <c r="K991" s="102"/>
      <c r="L991" s="102"/>
      <c r="M991" s="102"/>
      <c r="N991" s="102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</row>
    <row r="992" spans="1:29">
      <c r="A992" s="102"/>
      <c r="B992" s="102"/>
      <c r="C992" s="102"/>
      <c r="D992" s="102"/>
      <c r="E992" s="102"/>
      <c r="F992" s="102"/>
      <c r="G992" s="102"/>
      <c r="H992" s="102"/>
      <c r="I992" s="102"/>
      <c r="J992" s="102"/>
      <c r="K992" s="102"/>
      <c r="L992" s="102"/>
      <c r="M992" s="102"/>
      <c r="N992" s="102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</row>
    <row r="993" spans="1:29">
      <c r="A993" s="102"/>
      <c r="B993" s="102"/>
      <c r="C993" s="102"/>
      <c r="D993" s="102"/>
      <c r="E993" s="102"/>
      <c r="F993" s="102"/>
      <c r="G993" s="102"/>
      <c r="H993" s="102"/>
      <c r="I993" s="102"/>
      <c r="J993" s="102"/>
      <c r="K993" s="102"/>
      <c r="L993" s="102"/>
      <c r="M993" s="102"/>
      <c r="N993" s="102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</row>
    <row r="994" spans="1:29">
      <c r="A994" s="102"/>
      <c r="B994" s="102"/>
      <c r="C994" s="102"/>
      <c r="D994" s="102"/>
      <c r="E994" s="102"/>
      <c r="F994" s="102"/>
      <c r="G994" s="102"/>
      <c r="H994" s="102"/>
      <c r="I994" s="102"/>
      <c r="J994" s="102"/>
      <c r="K994" s="102"/>
      <c r="L994" s="102"/>
      <c r="M994" s="102"/>
      <c r="N994" s="102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</row>
    <row r="995" spans="1:29">
      <c r="A995" s="102"/>
      <c r="B995" s="102"/>
      <c r="C995" s="102"/>
      <c r="D995" s="102"/>
      <c r="E995" s="102"/>
      <c r="F995" s="102"/>
      <c r="G995" s="102"/>
      <c r="H995" s="102"/>
      <c r="I995" s="102"/>
      <c r="J995" s="102"/>
      <c r="K995" s="102"/>
      <c r="L995" s="102"/>
      <c r="M995" s="102"/>
      <c r="N995" s="102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</row>
    <row r="996" spans="1:29">
      <c r="A996" s="102"/>
      <c r="B996" s="102"/>
      <c r="C996" s="102"/>
      <c r="D996" s="102"/>
      <c r="E996" s="102"/>
      <c r="F996" s="102"/>
      <c r="G996" s="102"/>
      <c r="H996" s="102"/>
      <c r="I996" s="102"/>
      <c r="J996" s="102"/>
      <c r="K996" s="102"/>
      <c r="L996" s="102"/>
      <c r="M996" s="102"/>
      <c r="N996" s="102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</row>
    <row r="997" spans="1:29">
      <c r="A997" s="102"/>
      <c r="B997" s="102"/>
      <c r="C997" s="102"/>
      <c r="D997" s="102"/>
      <c r="E997" s="102"/>
      <c r="F997" s="102"/>
      <c r="G997" s="102"/>
      <c r="H997" s="102"/>
      <c r="I997" s="102"/>
      <c r="J997" s="102"/>
      <c r="K997" s="102"/>
      <c r="L997" s="102"/>
      <c r="M997" s="102"/>
      <c r="N997" s="102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</row>
    <row r="998" spans="1:29">
      <c r="A998" s="102"/>
      <c r="B998" s="102"/>
      <c r="C998" s="102"/>
      <c r="D998" s="102"/>
      <c r="E998" s="102"/>
      <c r="F998" s="102"/>
      <c r="G998" s="102"/>
      <c r="H998" s="102"/>
      <c r="I998" s="102"/>
      <c r="J998" s="102"/>
      <c r="K998" s="102"/>
      <c r="L998" s="102"/>
      <c r="M998" s="102"/>
      <c r="N998" s="102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</row>
    <row r="999" spans="1:29">
      <c r="A999" s="102"/>
      <c r="B999" s="102"/>
      <c r="C999" s="102"/>
      <c r="D999" s="102"/>
      <c r="E999" s="102"/>
      <c r="F999" s="102"/>
      <c r="G999" s="102"/>
      <c r="H999" s="102"/>
      <c r="I999" s="102"/>
      <c r="J999" s="102"/>
      <c r="K999" s="102"/>
      <c r="L999" s="102"/>
      <c r="M999" s="102"/>
      <c r="N999" s="102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</row>
    <row r="1000" spans="1:29">
      <c r="A1000" s="102"/>
      <c r="B1000" s="102"/>
      <c r="C1000" s="102"/>
      <c r="D1000" s="102"/>
      <c r="E1000" s="102"/>
      <c r="F1000" s="102"/>
      <c r="G1000" s="102"/>
      <c r="H1000" s="102"/>
      <c r="I1000" s="102"/>
      <c r="J1000" s="102"/>
      <c r="K1000" s="102"/>
      <c r="L1000" s="102"/>
      <c r="M1000" s="102"/>
      <c r="N1000" s="102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</row>
    <row r="1001" spans="1:29">
      <c r="A1001" s="102"/>
      <c r="B1001" s="102"/>
      <c r="C1001" s="102"/>
      <c r="D1001" s="102"/>
      <c r="E1001" s="102"/>
      <c r="F1001" s="102"/>
      <c r="G1001" s="102"/>
      <c r="H1001" s="102"/>
      <c r="I1001" s="102"/>
      <c r="J1001" s="102"/>
      <c r="K1001" s="102"/>
      <c r="L1001" s="102"/>
      <c r="M1001" s="102"/>
      <c r="N1001" s="102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2"/>
      <c r="AA1001" s="102"/>
      <c r="AB1001" s="102"/>
      <c r="AC1001" s="102"/>
    </row>
    <row r="1002" spans="1:29">
      <c r="A1002" s="102"/>
      <c r="B1002" s="102"/>
      <c r="C1002" s="102"/>
      <c r="D1002" s="102"/>
      <c r="E1002" s="102"/>
      <c r="F1002" s="102"/>
      <c r="G1002" s="102"/>
      <c r="H1002" s="102"/>
      <c r="I1002" s="102"/>
      <c r="J1002" s="102"/>
      <c r="K1002" s="102"/>
      <c r="L1002" s="102"/>
      <c r="M1002" s="102"/>
      <c r="N1002" s="102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2"/>
      <c r="AA1002" s="102"/>
      <c r="AB1002" s="102"/>
      <c r="AC1002" s="102"/>
    </row>
    <row r="1003" spans="1:29">
      <c r="A1003" s="102"/>
      <c r="B1003" s="102"/>
      <c r="C1003" s="102"/>
      <c r="D1003" s="102"/>
      <c r="E1003" s="102"/>
      <c r="F1003" s="102"/>
      <c r="G1003" s="102"/>
      <c r="H1003" s="102"/>
      <c r="I1003" s="102"/>
      <c r="J1003" s="102"/>
      <c r="K1003" s="102"/>
      <c r="L1003" s="102"/>
      <c r="M1003" s="102"/>
      <c r="N1003" s="102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2"/>
      <c r="AA1003" s="102"/>
      <c r="AB1003" s="102"/>
      <c r="AC1003" s="102"/>
    </row>
    <row r="1004" spans="1:29">
      <c r="A1004" s="102"/>
      <c r="B1004" s="102"/>
      <c r="C1004" s="102"/>
      <c r="D1004" s="102"/>
      <c r="E1004" s="102"/>
      <c r="F1004" s="102"/>
      <c r="G1004" s="102"/>
      <c r="H1004" s="102"/>
      <c r="I1004" s="102"/>
      <c r="J1004" s="102"/>
      <c r="K1004" s="102"/>
      <c r="L1004" s="102"/>
      <c r="M1004" s="102"/>
      <c r="N1004" s="102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2"/>
      <c r="AA1004" s="102"/>
      <c r="AB1004" s="102"/>
      <c r="AC1004" s="102"/>
    </row>
    <row r="1005" spans="1:29">
      <c r="A1005" s="102"/>
      <c r="B1005" s="102"/>
      <c r="C1005" s="102"/>
      <c r="D1005" s="102"/>
      <c r="E1005" s="102"/>
      <c r="F1005" s="102"/>
      <c r="G1005" s="102"/>
      <c r="H1005" s="102"/>
      <c r="I1005" s="102"/>
      <c r="J1005" s="102"/>
      <c r="K1005" s="102"/>
      <c r="L1005" s="102"/>
      <c r="M1005" s="102"/>
      <c r="N1005" s="102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2"/>
      <c r="AA1005" s="102"/>
      <c r="AB1005" s="102"/>
      <c r="AC1005" s="102"/>
    </row>
    <row r="1006" spans="1:29">
      <c r="A1006" s="102"/>
      <c r="B1006" s="102"/>
      <c r="C1006" s="102"/>
      <c r="D1006" s="102"/>
      <c r="E1006" s="102"/>
      <c r="F1006" s="102"/>
      <c r="G1006" s="102"/>
      <c r="H1006" s="102"/>
      <c r="I1006" s="102"/>
      <c r="J1006" s="102"/>
      <c r="K1006" s="102"/>
      <c r="L1006" s="102"/>
      <c r="M1006" s="102"/>
      <c r="N1006" s="102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  <c r="AA1006" s="102"/>
      <c r="AB1006" s="102"/>
      <c r="AC1006" s="102"/>
    </row>
    <row r="1007" spans="1:29">
      <c r="A1007" s="102"/>
      <c r="B1007" s="102"/>
      <c r="C1007" s="102"/>
      <c r="D1007" s="102"/>
      <c r="E1007" s="102"/>
      <c r="F1007" s="102"/>
      <c r="G1007" s="102"/>
      <c r="H1007" s="102"/>
      <c r="I1007" s="102"/>
      <c r="J1007" s="102"/>
      <c r="K1007" s="102"/>
      <c r="L1007" s="102"/>
      <c r="M1007" s="102"/>
      <c r="N1007" s="102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2"/>
      <c r="AA1007" s="102"/>
      <c r="AB1007" s="102"/>
      <c r="AC1007" s="102"/>
    </row>
    <row r="1008" spans="1:29">
      <c r="A1008" s="102"/>
      <c r="B1008" s="102"/>
      <c r="C1008" s="102"/>
      <c r="D1008" s="102"/>
      <c r="E1008" s="102"/>
      <c r="F1008" s="102"/>
      <c r="G1008" s="102"/>
      <c r="H1008" s="102"/>
      <c r="I1008" s="102"/>
      <c r="J1008" s="102"/>
      <c r="K1008" s="102"/>
      <c r="L1008" s="102"/>
      <c r="M1008" s="102"/>
      <c r="N1008" s="102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2"/>
      <c r="AA1008" s="102"/>
      <c r="AB1008" s="102"/>
      <c r="AC1008" s="102"/>
    </row>
    <row r="1009" spans="1:29">
      <c r="A1009" s="102"/>
      <c r="B1009" s="102"/>
      <c r="C1009" s="102"/>
      <c r="D1009" s="102"/>
      <c r="E1009" s="102"/>
      <c r="F1009" s="102"/>
      <c r="G1009" s="102"/>
      <c r="H1009" s="102"/>
      <c r="I1009" s="102"/>
      <c r="J1009" s="102"/>
      <c r="K1009" s="102"/>
      <c r="L1009" s="102"/>
      <c r="M1009" s="102"/>
      <c r="N1009" s="102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</row>
  </sheetData>
  <mergeCells count="3">
    <mergeCell ref="A3:C3"/>
    <mergeCell ref="A13:C13"/>
    <mergeCell ref="A24:C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6D9EEB"/>
    <outlinePr summaryBelow="0" summaryRight="0"/>
  </sheetPr>
  <dimension ref="A1:T1124"/>
  <sheetViews>
    <sheetView tabSelected="1" zoomScale="110" zoomScaleNormal="110" workbookViewId="0">
      <pane ySplit="3" topLeftCell="A776" activePane="bottomLeft" state="frozen"/>
      <selection pane="bottomLeft" activeCell="H786" sqref="H786"/>
    </sheetView>
  </sheetViews>
  <sheetFormatPr baseColWidth="10" defaultColWidth="14.42578125" defaultRowHeight="15" customHeight="1" outlineLevelRow="1"/>
  <cols>
    <col min="1" max="1" width="3.28515625" style="161" customWidth="1"/>
    <col min="2" max="2" width="16.140625" style="161" bestFit="1" customWidth="1"/>
    <col min="3" max="3" width="14.7109375" style="161" bestFit="1" customWidth="1"/>
    <col min="4" max="4" width="51.5703125" style="161" bestFit="1" customWidth="1"/>
    <col min="5" max="5" width="24.7109375" style="161" bestFit="1" customWidth="1"/>
    <col min="6" max="6" width="34.7109375" style="161" bestFit="1" customWidth="1"/>
    <col min="7" max="7" width="27.7109375" style="161" bestFit="1" customWidth="1"/>
    <col min="8" max="8" width="18" style="161" bestFit="1" customWidth="1"/>
    <col min="9" max="9" width="11.5703125" style="161" bestFit="1" customWidth="1"/>
    <col min="10" max="10" width="14" style="161" bestFit="1" customWidth="1"/>
    <col min="11" max="11" width="15.140625" style="161" bestFit="1" customWidth="1"/>
    <col min="12" max="12" width="18.7109375" style="161" bestFit="1" customWidth="1"/>
    <col min="13" max="13" width="16.5703125" style="161" bestFit="1" customWidth="1"/>
    <col min="14" max="19" width="14.42578125" style="161"/>
    <col min="20" max="20" width="3" style="161" bestFit="1" customWidth="1"/>
    <col min="21" max="16384" width="14.42578125" style="161"/>
  </cols>
  <sheetData>
    <row r="1" spans="1:20" ht="17.25" customHeight="1">
      <c r="A1" s="159"/>
      <c r="B1" s="159"/>
      <c r="C1" s="160"/>
      <c r="D1" s="160"/>
      <c r="E1" s="160"/>
      <c r="F1" s="160"/>
      <c r="G1" s="160"/>
      <c r="H1" s="160"/>
      <c r="I1" s="160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</row>
    <row r="2" spans="1:20" ht="17.25" customHeight="1">
      <c r="A2" s="159"/>
      <c r="B2" s="282" t="s">
        <v>87</v>
      </c>
      <c r="C2" s="283"/>
      <c r="D2" s="283"/>
      <c r="E2" s="283"/>
      <c r="F2" s="283"/>
      <c r="G2" s="283"/>
      <c r="H2" s="284"/>
      <c r="J2" s="159"/>
      <c r="K2" s="159"/>
      <c r="L2" s="159"/>
      <c r="M2" s="159"/>
      <c r="N2" s="159"/>
      <c r="O2" s="159"/>
      <c r="P2" s="159"/>
      <c r="Q2" s="159"/>
      <c r="R2" s="159"/>
      <c r="S2" s="162"/>
      <c r="T2" s="162"/>
    </row>
    <row r="3" spans="1:20" ht="17.25" customHeight="1" collapsed="1">
      <c r="A3" s="159"/>
      <c r="B3" s="163" t="s">
        <v>88</v>
      </c>
      <c r="C3" s="164" t="s">
        <v>2</v>
      </c>
      <c r="D3" s="165" t="s">
        <v>89</v>
      </c>
      <c r="E3" s="165" t="s">
        <v>90</v>
      </c>
      <c r="F3" s="165" t="s">
        <v>91</v>
      </c>
      <c r="G3" s="165" t="s">
        <v>92</v>
      </c>
      <c r="H3" s="165" t="s">
        <v>93</v>
      </c>
      <c r="I3" s="165" t="s">
        <v>94</v>
      </c>
      <c r="J3" s="166" t="s">
        <v>95</v>
      </c>
      <c r="K3" s="167"/>
      <c r="L3" s="167"/>
      <c r="M3" s="167"/>
      <c r="N3" s="167"/>
      <c r="O3" s="167"/>
      <c r="P3" s="167"/>
      <c r="Q3" s="167"/>
      <c r="R3" s="167"/>
      <c r="S3" s="168"/>
      <c r="T3" s="168"/>
    </row>
    <row r="4" spans="1:20" ht="17.25" hidden="1" customHeight="1" outlineLevel="1">
      <c r="A4" s="159"/>
      <c r="B4" s="285">
        <v>1</v>
      </c>
      <c r="C4" s="169">
        <v>44929</v>
      </c>
      <c r="D4" s="170" t="s">
        <v>96</v>
      </c>
      <c r="E4" s="171">
        <f t="shared" ref="E4:E228" si="0">G4*H4</f>
        <v>849100000</v>
      </c>
      <c r="F4" s="172" t="s">
        <v>97</v>
      </c>
      <c r="G4" s="171">
        <v>1000000</v>
      </c>
      <c r="H4" s="173">
        <v>849.1</v>
      </c>
      <c r="I4" s="170"/>
      <c r="J4" s="174" t="s">
        <v>98</v>
      </c>
      <c r="K4" s="175" t="str">
        <f t="shared" ref="K4:K258" si="1">UPPER(TEXT(C4,"MMMM"))</f>
        <v>ENERO</v>
      </c>
      <c r="L4" s="159"/>
      <c r="M4" s="159"/>
      <c r="N4" s="159"/>
      <c r="O4" s="159"/>
      <c r="P4" s="159"/>
      <c r="Q4" s="159"/>
      <c r="R4" s="159"/>
      <c r="S4" s="159"/>
      <c r="T4" s="159"/>
    </row>
    <row r="5" spans="1:20" ht="17.25" hidden="1" customHeight="1" outlineLevel="1">
      <c r="A5" s="159"/>
      <c r="B5" s="277"/>
      <c r="C5" s="169">
        <v>44929</v>
      </c>
      <c r="D5" s="170" t="s">
        <v>96</v>
      </c>
      <c r="E5" s="171">
        <f t="shared" si="0"/>
        <v>1018020000</v>
      </c>
      <c r="F5" s="172" t="s">
        <v>97</v>
      </c>
      <c r="G5" s="171">
        <v>1200000</v>
      </c>
      <c r="H5" s="173">
        <v>848.35</v>
      </c>
      <c r="I5" s="170"/>
      <c r="J5" s="174" t="s">
        <v>98</v>
      </c>
      <c r="K5" s="175" t="str">
        <f t="shared" si="1"/>
        <v>ENERO</v>
      </c>
      <c r="L5" s="159"/>
      <c r="M5" s="159"/>
      <c r="N5" s="159"/>
      <c r="O5" s="159"/>
      <c r="P5" s="159"/>
      <c r="Q5" s="159"/>
      <c r="R5" s="159"/>
      <c r="S5" s="159"/>
      <c r="T5" s="159"/>
    </row>
    <row r="6" spans="1:20" ht="17.25" hidden="1" customHeight="1" outlineLevel="1">
      <c r="A6" s="159"/>
      <c r="B6" s="277"/>
      <c r="C6" s="169">
        <v>44930</v>
      </c>
      <c r="D6" s="170" t="s">
        <v>96</v>
      </c>
      <c r="E6" s="171">
        <f t="shared" si="0"/>
        <v>597310000</v>
      </c>
      <c r="F6" s="172" t="s">
        <v>97</v>
      </c>
      <c r="G6" s="171">
        <v>700000</v>
      </c>
      <c r="H6" s="173">
        <v>853.3</v>
      </c>
      <c r="I6" s="170"/>
      <c r="J6" s="174" t="s">
        <v>98</v>
      </c>
      <c r="K6" s="175" t="str">
        <f t="shared" si="1"/>
        <v>ENERO</v>
      </c>
      <c r="L6" s="159"/>
      <c r="M6" s="159"/>
      <c r="N6" s="159"/>
      <c r="O6" s="159"/>
      <c r="P6" s="159"/>
      <c r="Q6" s="159"/>
      <c r="R6" s="159"/>
      <c r="S6" s="159"/>
      <c r="T6" s="159"/>
    </row>
    <row r="7" spans="1:20" ht="17.25" hidden="1" customHeight="1" outlineLevel="1">
      <c r="A7" s="159"/>
      <c r="B7" s="277"/>
      <c r="C7" s="169">
        <v>44930</v>
      </c>
      <c r="D7" s="170" t="s">
        <v>96</v>
      </c>
      <c r="E7" s="171">
        <f t="shared" si="0"/>
        <v>982847500</v>
      </c>
      <c r="F7" s="172" t="s">
        <v>97</v>
      </c>
      <c r="G7" s="171">
        <v>1150000</v>
      </c>
      <c r="H7" s="173">
        <v>854.65</v>
      </c>
      <c r="I7" s="170"/>
      <c r="J7" s="174" t="s">
        <v>98</v>
      </c>
      <c r="K7" s="175" t="str">
        <f t="shared" si="1"/>
        <v>ENERO</v>
      </c>
      <c r="L7" s="159"/>
      <c r="M7" s="159"/>
      <c r="N7" s="159"/>
      <c r="O7" s="159"/>
      <c r="P7" s="159"/>
      <c r="Q7" s="159"/>
      <c r="R7" s="159"/>
      <c r="S7" s="159"/>
      <c r="T7" s="159"/>
    </row>
    <row r="8" spans="1:20" ht="17.25" hidden="1" customHeight="1" outlineLevel="1">
      <c r="A8" s="159"/>
      <c r="B8" s="277"/>
      <c r="C8" s="169">
        <v>44931</v>
      </c>
      <c r="D8" s="170" t="s">
        <v>96</v>
      </c>
      <c r="E8" s="171">
        <f t="shared" si="0"/>
        <v>510780000</v>
      </c>
      <c r="F8" s="172" t="s">
        <v>97</v>
      </c>
      <c r="G8" s="171">
        <v>600000</v>
      </c>
      <c r="H8" s="173">
        <v>851.3</v>
      </c>
      <c r="I8" s="170"/>
      <c r="J8" s="174" t="s">
        <v>98</v>
      </c>
      <c r="K8" s="175" t="str">
        <f t="shared" si="1"/>
        <v>ENERO</v>
      </c>
      <c r="L8" s="159"/>
      <c r="M8" s="159"/>
      <c r="N8" s="159"/>
      <c r="O8" s="159"/>
      <c r="P8" s="159"/>
      <c r="Q8" s="159"/>
      <c r="R8" s="159"/>
      <c r="S8" s="159"/>
      <c r="T8" s="159"/>
    </row>
    <row r="9" spans="1:20" ht="17.25" hidden="1" customHeight="1" outlineLevel="1">
      <c r="A9" s="159"/>
      <c r="B9" s="277"/>
      <c r="C9" s="169">
        <v>44931</v>
      </c>
      <c r="D9" s="170" t="s">
        <v>96</v>
      </c>
      <c r="E9" s="171">
        <f t="shared" si="0"/>
        <v>388440000</v>
      </c>
      <c r="F9" s="172" t="s">
        <v>97</v>
      </c>
      <c r="G9" s="171">
        <v>450000</v>
      </c>
      <c r="H9" s="173">
        <v>863.2</v>
      </c>
      <c r="I9" s="170"/>
      <c r="J9" s="174" t="s">
        <v>98</v>
      </c>
      <c r="K9" s="175" t="str">
        <f t="shared" si="1"/>
        <v>ENERO</v>
      </c>
      <c r="L9" s="159"/>
      <c r="M9" s="159"/>
      <c r="N9" s="159"/>
      <c r="O9" s="159"/>
      <c r="P9" s="159"/>
      <c r="Q9" s="159"/>
      <c r="R9" s="159"/>
      <c r="S9" s="159"/>
      <c r="T9" s="159"/>
    </row>
    <row r="10" spans="1:20" ht="17.25" hidden="1" customHeight="1" outlineLevel="1">
      <c r="A10" s="159"/>
      <c r="B10" s="277"/>
      <c r="C10" s="169">
        <v>44932</v>
      </c>
      <c r="D10" s="170" t="s">
        <v>96</v>
      </c>
      <c r="E10" s="171">
        <f t="shared" si="0"/>
        <v>554125000</v>
      </c>
      <c r="F10" s="172" t="s">
        <v>97</v>
      </c>
      <c r="G10" s="171">
        <v>650000</v>
      </c>
      <c r="H10" s="173">
        <v>852.5</v>
      </c>
      <c r="I10" s="170"/>
      <c r="J10" s="174" t="s">
        <v>98</v>
      </c>
      <c r="K10" s="175" t="str">
        <f t="shared" si="1"/>
        <v>ENERO</v>
      </c>
      <c r="L10" s="159"/>
      <c r="M10" s="159"/>
      <c r="N10" s="159"/>
      <c r="O10" s="159"/>
      <c r="P10" s="159"/>
      <c r="Q10" s="159"/>
      <c r="R10" s="159"/>
      <c r="S10" s="159"/>
      <c r="T10" s="159"/>
    </row>
    <row r="11" spans="1:20" ht="17.25" hidden="1" customHeight="1" outlineLevel="1">
      <c r="A11" s="159"/>
      <c r="B11" s="278"/>
      <c r="C11" s="169">
        <v>44932</v>
      </c>
      <c r="D11" s="170" t="s">
        <v>96</v>
      </c>
      <c r="E11" s="171">
        <f t="shared" si="0"/>
        <v>212075000</v>
      </c>
      <c r="F11" s="172" t="s">
        <v>97</v>
      </c>
      <c r="G11" s="171">
        <v>250000</v>
      </c>
      <c r="H11" s="173">
        <v>848.3</v>
      </c>
      <c r="I11" s="170"/>
      <c r="J11" s="174" t="s">
        <v>98</v>
      </c>
      <c r="K11" s="175" t="str">
        <f t="shared" si="1"/>
        <v>ENERO</v>
      </c>
      <c r="L11" s="159"/>
      <c r="M11" s="159"/>
      <c r="N11" s="159"/>
      <c r="O11" s="159"/>
      <c r="P11" s="159"/>
      <c r="Q11" s="159"/>
      <c r="R11" s="159"/>
      <c r="S11" s="159"/>
      <c r="T11" s="159"/>
    </row>
    <row r="12" spans="1:20" ht="17.25" hidden="1" customHeight="1" outlineLevel="1">
      <c r="A12" s="159"/>
      <c r="B12" s="285">
        <v>2</v>
      </c>
      <c r="C12" s="169">
        <v>44935</v>
      </c>
      <c r="D12" s="170" t="s">
        <v>96</v>
      </c>
      <c r="E12" s="171">
        <f t="shared" si="0"/>
        <v>587440000</v>
      </c>
      <c r="F12" s="172" t="s">
        <v>97</v>
      </c>
      <c r="G12" s="171">
        <v>700000</v>
      </c>
      <c r="H12" s="173">
        <v>839.2</v>
      </c>
      <c r="I12" s="170"/>
      <c r="J12" s="174" t="s">
        <v>98</v>
      </c>
      <c r="K12" s="175" t="str">
        <f t="shared" si="1"/>
        <v>ENERO</v>
      </c>
      <c r="L12" s="159"/>
      <c r="M12" s="159"/>
      <c r="N12" s="159"/>
      <c r="O12" s="159"/>
      <c r="P12" s="159"/>
      <c r="Q12" s="159"/>
      <c r="R12" s="159"/>
      <c r="S12" s="159"/>
      <c r="T12" s="159"/>
    </row>
    <row r="13" spans="1:20" ht="17.25" hidden="1" customHeight="1" outlineLevel="1">
      <c r="A13" s="159"/>
      <c r="B13" s="277"/>
      <c r="C13" s="169">
        <v>44935</v>
      </c>
      <c r="D13" s="170" t="s">
        <v>99</v>
      </c>
      <c r="E13" s="171">
        <f t="shared" si="0"/>
        <v>626700000</v>
      </c>
      <c r="F13" s="172" t="s">
        <v>16</v>
      </c>
      <c r="G13" s="171">
        <v>750000</v>
      </c>
      <c r="H13" s="173">
        <v>835.6</v>
      </c>
      <c r="I13" s="170"/>
      <c r="J13" s="174" t="s">
        <v>98</v>
      </c>
      <c r="K13" s="175" t="str">
        <f t="shared" si="1"/>
        <v>ENERO</v>
      </c>
      <c r="L13" s="159"/>
      <c r="M13" s="159"/>
      <c r="N13" s="159"/>
      <c r="O13" s="159"/>
      <c r="P13" s="159"/>
      <c r="Q13" s="159"/>
      <c r="R13" s="159"/>
      <c r="S13" s="159"/>
      <c r="T13" s="159"/>
    </row>
    <row r="14" spans="1:20" ht="17.25" hidden="1" customHeight="1" outlineLevel="1">
      <c r="A14" s="159"/>
      <c r="B14" s="277"/>
      <c r="C14" s="169">
        <v>44936</v>
      </c>
      <c r="D14" s="170" t="s">
        <v>96</v>
      </c>
      <c r="E14" s="171">
        <f t="shared" si="0"/>
        <v>635562000</v>
      </c>
      <c r="F14" s="172" t="s">
        <v>97</v>
      </c>
      <c r="G14" s="171">
        <v>765000</v>
      </c>
      <c r="H14" s="173">
        <v>830.8</v>
      </c>
      <c r="I14" s="170"/>
      <c r="J14" s="174" t="s">
        <v>98</v>
      </c>
      <c r="K14" s="175" t="str">
        <f t="shared" si="1"/>
        <v>ENERO</v>
      </c>
      <c r="L14" s="159"/>
      <c r="M14" s="159"/>
      <c r="N14" s="159"/>
      <c r="O14" s="159"/>
      <c r="P14" s="159"/>
      <c r="Q14" s="159"/>
      <c r="R14" s="159"/>
      <c r="S14" s="159"/>
      <c r="T14" s="159"/>
    </row>
    <row r="15" spans="1:20" ht="17.25" hidden="1" customHeight="1" outlineLevel="1">
      <c r="A15" s="159"/>
      <c r="B15" s="277"/>
      <c r="C15" s="169">
        <v>44937</v>
      </c>
      <c r="D15" s="170" t="s">
        <v>96</v>
      </c>
      <c r="E15" s="171">
        <f t="shared" si="0"/>
        <v>782657500</v>
      </c>
      <c r="F15" s="176" t="s">
        <v>97</v>
      </c>
      <c r="G15" s="171">
        <v>950000</v>
      </c>
      <c r="H15" s="173">
        <v>823.85</v>
      </c>
      <c r="I15" s="170"/>
      <c r="J15" s="174" t="s">
        <v>98</v>
      </c>
      <c r="K15" s="175" t="str">
        <f t="shared" si="1"/>
        <v>ENERO</v>
      </c>
      <c r="L15" s="159"/>
      <c r="M15" s="159"/>
      <c r="N15" s="159"/>
      <c r="O15" s="159"/>
      <c r="P15" s="159"/>
      <c r="Q15" s="159"/>
      <c r="R15" s="159"/>
      <c r="S15" s="159"/>
      <c r="T15" s="159"/>
    </row>
    <row r="16" spans="1:20" ht="17.25" hidden="1" customHeight="1" outlineLevel="1">
      <c r="A16" s="159"/>
      <c r="B16" s="277"/>
      <c r="C16" s="169">
        <v>44938</v>
      </c>
      <c r="D16" s="170" t="s">
        <v>96</v>
      </c>
      <c r="E16" s="171">
        <f t="shared" si="0"/>
        <v>738090000</v>
      </c>
      <c r="F16" s="176" t="s">
        <v>97</v>
      </c>
      <c r="G16" s="171">
        <v>900000</v>
      </c>
      <c r="H16" s="173">
        <v>820.1</v>
      </c>
      <c r="I16" s="170"/>
      <c r="J16" s="174" t="s">
        <v>98</v>
      </c>
      <c r="K16" s="175" t="str">
        <f t="shared" si="1"/>
        <v>ENERO</v>
      </c>
      <c r="L16" s="159"/>
      <c r="M16" s="159"/>
      <c r="N16" s="159"/>
      <c r="O16" s="159"/>
      <c r="P16" s="159"/>
      <c r="Q16" s="159"/>
      <c r="R16" s="159"/>
      <c r="S16" s="159"/>
      <c r="T16" s="159"/>
    </row>
    <row r="17" spans="1:20" ht="17.25" hidden="1" customHeight="1" outlineLevel="1">
      <c r="A17" s="159"/>
      <c r="B17" s="286"/>
      <c r="C17" s="169">
        <v>44939</v>
      </c>
      <c r="D17" s="170" t="s">
        <v>96</v>
      </c>
      <c r="E17" s="171">
        <f t="shared" si="0"/>
        <v>345744000</v>
      </c>
      <c r="F17" s="176" t="s">
        <v>97</v>
      </c>
      <c r="G17" s="171">
        <v>420000</v>
      </c>
      <c r="H17" s="173">
        <v>823.2</v>
      </c>
      <c r="I17" s="170"/>
      <c r="J17" s="174" t="s">
        <v>98</v>
      </c>
      <c r="K17" s="175" t="str">
        <f t="shared" si="1"/>
        <v>ENERO</v>
      </c>
      <c r="L17" s="159"/>
      <c r="M17" s="159"/>
      <c r="N17" s="159"/>
      <c r="O17" s="159"/>
      <c r="P17" s="159"/>
      <c r="Q17" s="159"/>
      <c r="R17" s="159"/>
      <c r="S17" s="159"/>
      <c r="T17" s="159"/>
    </row>
    <row r="18" spans="1:20" ht="17.25" hidden="1" customHeight="1" outlineLevel="1">
      <c r="A18" s="159"/>
      <c r="B18" s="285">
        <v>3</v>
      </c>
      <c r="C18" s="169">
        <v>44942</v>
      </c>
      <c r="D18" s="170" t="s">
        <v>96</v>
      </c>
      <c r="E18" s="171">
        <f t="shared" si="0"/>
        <v>906950000</v>
      </c>
      <c r="F18" s="176" t="s">
        <v>97</v>
      </c>
      <c r="G18" s="171">
        <v>1100000</v>
      </c>
      <c r="H18" s="173">
        <v>824.5</v>
      </c>
      <c r="I18" s="170"/>
      <c r="J18" s="174" t="s">
        <v>98</v>
      </c>
      <c r="K18" s="175" t="str">
        <f t="shared" si="1"/>
        <v>ENERO</v>
      </c>
      <c r="L18" s="159"/>
      <c r="M18" s="159"/>
      <c r="N18" s="159"/>
      <c r="O18" s="159"/>
      <c r="P18" s="159"/>
      <c r="Q18" s="159"/>
      <c r="R18" s="159"/>
      <c r="S18" s="159"/>
      <c r="T18" s="159"/>
    </row>
    <row r="19" spans="1:20" ht="17.25" hidden="1" customHeight="1" outlineLevel="1">
      <c r="A19" s="159"/>
      <c r="B19" s="277"/>
      <c r="C19" s="169">
        <v>44943</v>
      </c>
      <c r="D19" s="170" t="s">
        <v>99</v>
      </c>
      <c r="E19" s="171">
        <f t="shared" si="0"/>
        <v>409750000</v>
      </c>
      <c r="F19" s="170" t="s">
        <v>16</v>
      </c>
      <c r="G19" s="171">
        <v>500000</v>
      </c>
      <c r="H19" s="173">
        <v>819.5</v>
      </c>
      <c r="I19" s="170"/>
      <c r="J19" s="174" t="s">
        <v>98</v>
      </c>
      <c r="K19" s="175" t="str">
        <f t="shared" si="1"/>
        <v>ENERO</v>
      </c>
      <c r="L19" s="159"/>
      <c r="M19" s="159"/>
      <c r="N19" s="159"/>
      <c r="O19" s="159"/>
      <c r="P19" s="159"/>
      <c r="Q19" s="159"/>
      <c r="R19" s="159"/>
      <c r="S19" s="159"/>
      <c r="T19" s="159"/>
    </row>
    <row r="20" spans="1:20" ht="17.25" hidden="1" customHeight="1" outlineLevel="1">
      <c r="A20" s="159"/>
      <c r="B20" s="277"/>
      <c r="C20" s="169">
        <v>44943</v>
      </c>
      <c r="D20" s="170" t="s">
        <v>96</v>
      </c>
      <c r="E20" s="171">
        <f t="shared" si="0"/>
        <v>369360000</v>
      </c>
      <c r="F20" s="176" t="s">
        <v>97</v>
      </c>
      <c r="G20" s="171">
        <v>450000</v>
      </c>
      <c r="H20" s="173">
        <v>820.8</v>
      </c>
      <c r="I20" s="170"/>
      <c r="J20" s="174" t="s">
        <v>98</v>
      </c>
      <c r="K20" s="175" t="str">
        <f t="shared" si="1"/>
        <v>ENERO</v>
      </c>
      <c r="L20" s="159"/>
      <c r="M20" s="159"/>
      <c r="N20" s="159"/>
      <c r="O20" s="159"/>
      <c r="P20" s="159"/>
      <c r="Q20" s="159"/>
      <c r="R20" s="159"/>
      <c r="S20" s="159"/>
      <c r="T20" s="159"/>
    </row>
    <row r="21" spans="1:20" ht="17.25" hidden="1" customHeight="1" outlineLevel="1">
      <c r="A21" s="159"/>
      <c r="B21" s="277"/>
      <c r="C21" s="169">
        <v>44944</v>
      </c>
      <c r="D21" s="170" t="s">
        <v>96</v>
      </c>
      <c r="E21" s="171">
        <f t="shared" si="0"/>
        <v>656505000</v>
      </c>
      <c r="F21" s="176" t="s">
        <v>97</v>
      </c>
      <c r="G21" s="171">
        <v>810000</v>
      </c>
      <c r="H21" s="173">
        <v>810.5</v>
      </c>
      <c r="I21" s="170"/>
      <c r="J21" s="174" t="s">
        <v>98</v>
      </c>
      <c r="K21" s="175" t="str">
        <f t="shared" si="1"/>
        <v>ENERO</v>
      </c>
      <c r="L21" s="159"/>
      <c r="M21" s="159"/>
      <c r="N21" s="159"/>
      <c r="O21" s="159"/>
      <c r="P21" s="159"/>
      <c r="Q21" s="159"/>
      <c r="R21" s="159"/>
      <c r="S21" s="159"/>
      <c r="T21" s="159"/>
    </row>
    <row r="22" spans="1:20" ht="17.25" hidden="1" customHeight="1" outlineLevel="1">
      <c r="A22" s="159"/>
      <c r="B22" s="277"/>
      <c r="C22" s="169">
        <v>44945</v>
      </c>
      <c r="D22" s="170" t="s">
        <v>96</v>
      </c>
      <c r="E22" s="171">
        <f t="shared" si="0"/>
        <v>291060000</v>
      </c>
      <c r="F22" s="176" t="s">
        <v>97</v>
      </c>
      <c r="G22" s="171">
        <v>350000</v>
      </c>
      <c r="H22" s="173">
        <v>831.6</v>
      </c>
      <c r="I22" s="170"/>
      <c r="J22" s="174" t="s">
        <v>98</v>
      </c>
      <c r="K22" s="175" t="str">
        <f t="shared" si="1"/>
        <v>ENERO</v>
      </c>
      <c r="L22" s="159"/>
      <c r="M22" s="159"/>
      <c r="N22" s="159"/>
      <c r="O22" s="159"/>
      <c r="P22" s="159"/>
      <c r="Q22" s="159"/>
      <c r="R22" s="159"/>
      <c r="S22" s="159"/>
      <c r="T22" s="159"/>
    </row>
    <row r="23" spans="1:20" ht="17.25" hidden="1" customHeight="1" outlineLevel="1">
      <c r="A23" s="159"/>
      <c r="B23" s="277"/>
      <c r="C23" s="169">
        <v>44945</v>
      </c>
      <c r="D23" s="170" t="s">
        <v>96</v>
      </c>
      <c r="E23" s="171">
        <f t="shared" si="0"/>
        <v>290465000</v>
      </c>
      <c r="F23" s="176" t="s">
        <v>97</v>
      </c>
      <c r="G23" s="171">
        <v>350000</v>
      </c>
      <c r="H23" s="173">
        <v>829.9</v>
      </c>
      <c r="I23" s="170"/>
      <c r="J23" s="174" t="s">
        <v>98</v>
      </c>
      <c r="K23" s="175" t="str">
        <f t="shared" si="1"/>
        <v>ENERO</v>
      </c>
      <c r="L23" s="159"/>
      <c r="M23" s="159"/>
      <c r="N23" s="159"/>
      <c r="O23" s="159"/>
      <c r="P23" s="159"/>
      <c r="Q23" s="159"/>
      <c r="R23" s="159"/>
      <c r="S23" s="159"/>
      <c r="T23" s="159"/>
    </row>
    <row r="24" spans="1:20" ht="17.25" hidden="1" customHeight="1" outlineLevel="1">
      <c r="A24" s="159"/>
      <c r="B24" s="277"/>
      <c r="C24" s="169">
        <v>44945</v>
      </c>
      <c r="D24" s="170" t="s">
        <v>96</v>
      </c>
      <c r="E24" s="171">
        <f t="shared" si="0"/>
        <v>281843000</v>
      </c>
      <c r="F24" s="176" t="s">
        <v>97</v>
      </c>
      <c r="G24" s="171">
        <v>340000</v>
      </c>
      <c r="H24" s="173">
        <v>828.95</v>
      </c>
      <c r="I24" s="170"/>
      <c r="J24" s="174" t="s">
        <v>98</v>
      </c>
      <c r="K24" s="175" t="str">
        <f t="shared" si="1"/>
        <v>ENERO</v>
      </c>
      <c r="L24" s="159"/>
      <c r="M24" s="159"/>
      <c r="N24" s="159"/>
      <c r="O24" s="159"/>
      <c r="P24" s="159"/>
      <c r="Q24" s="159"/>
      <c r="R24" s="159"/>
      <c r="S24" s="159"/>
      <c r="T24" s="159"/>
    </row>
    <row r="25" spans="1:20" ht="17.25" hidden="1" customHeight="1" outlineLevel="1">
      <c r="A25" s="159"/>
      <c r="B25" s="278"/>
      <c r="C25" s="169">
        <v>44946</v>
      </c>
      <c r="D25" s="170" t="s">
        <v>96</v>
      </c>
      <c r="E25" s="171">
        <f t="shared" si="0"/>
        <v>213226000</v>
      </c>
      <c r="F25" s="176" t="s">
        <v>97</v>
      </c>
      <c r="G25" s="171">
        <v>260000</v>
      </c>
      <c r="H25" s="173">
        <v>820.1</v>
      </c>
      <c r="I25" s="170"/>
      <c r="J25" s="174" t="s">
        <v>98</v>
      </c>
      <c r="K25" s="175" t="str">
        <f t="shared" si="1"/>
        <v>ENERO</v>
      </c>
      <c r="L25" s="159"/>
      <c r="M25" s="159"/>
      <c r="N25" s="159"/>
      <c r="O25" s="159"/>
      <c r="P25" s="159"/>
      <c r="Q25" s="159"/>
      <c r="R25" s="159"/>
      <c r="S25" s="159"/>
      <c r="T25" s="159"/>
    </row>
    <row r="26" spans="1:20" ht="17.25" hidden="1" customHeight="1" outlineLevel="1">
      <c r="A26" s="177"/>
      <c r="B26" s="285">
        <v>4</v>
      </c>
      <c r="C26" s="169">
        <v>44949</v>
      </c>
      <c r="D26" s="170" t="s">
        <v>96</v>
      </c>
      <c r="E26" s="171">
        <f t="shared" si="0"/>
        <v>283920000</v>
      </c>
      <c r="F26" s="170" t="s">
        <v>97</v>
      </c>
      <c r="G26" s="171">
        <v>350000</v>
      </c>
      <c r="H26" s="173">
        <v>811.2</v>
      </c>
      <c r="I26" s="170"/>
      <c r="J26" s="174" t="s">
        <v>98</v>
      </c>
      <c r="K26" s="175" t="str">
        <f t="shared" si="1"/>
        <v>ENERO</v>
      </c>
      <c r="L26" s="159"/>
      <c r="M26" s="159"/>
      <c r="N26" s="159"/>
      <c r="O26" s="159"/>
      <c r="P26" s="159"/>
      <c r="Q26" s="159"/>
      <c r="R26" s="159"/>
      <c r="S26" s="159"/>
      <c r="T26" s="159"/>
    </row>
    <row r="27" spans="1:20" ht="17.25" hidden="1" customHeight="1" outlineLevel="1">
      <c r="A27" s="177"/>
      <c r="B27" s="277"/>
      <c r="C27" s="169">
        <v>44949</v>
      </c>
      <c r="D27" s="170" t="s">
        <v>96</v>
      </c>
      <c r="E27" s="171">
        <f t="shared" si="0"/>
        <v>285075000</v>
      </c>
      <c r="F27" s="170" t="s">
        <v>97</v>
      </c>
      <c r="G27" s="171">
        <v>350000</v>
      </c>
      <c r="H27" s="173">
        <v>814.5</v>
      </c>
      <c r="I27" s="170"/>
      <c r="J27" s="174" t="s">
        <v>98</v>
      </c>
      <c r="K27" s="175" t="str">
        <f t="shared" si="1"/>
        <v>ENERO</v>
      </c>
      <c r="L27" s="159"/>
      <c r="M27" s="159"/>
      <c r="N27" s="159"/>
      <c r="O27" s="159"/>
      <c r="P27" s="159"/>
      <c r="Q27" s="159"/>
      <c r="R27" s="159"/>
      <c r="S27" s="159"/>
      <c r="T27" s="159"/>
    </row>
    <row r="28" spans="1:20" ht="17.25" hidden="1" customHeight="1" outlineLevel="1">
      <c r="A28" s="177"/>
      <c r="B28" s="277"/>
      <c r="C28" s="169">
        <v>44949</v>
      </c>
      <c r="D28" s="170" t="s">
        <v>96</v>
      </c>
      <c r="E28" s="171">
        <f t="shared" si="0"/>
        <v>211237000</v>
      </c>
      <c r="F28" s="170" t="s">
        <v>97</v>
      </c>
      <c r="G28" s="171">
        <v>260000</v>
      </c>
      <c r="H28" s="173">
        <v>812.45</v>
      </c>
      <c r="I28" s="170"/>
      <c r="J28" s="174" t="s">
        <v>98</v>
      </c>
      <c r="K28" s="175" t="str">
        <f t="shared" si="1"/>
        <v>ENERO</v>
      </c>
      <c r="L28" s="159"/>
      <c r="M28" s="159"/>
      <c r="N28" s="159"/>
      <c r="O28" s="159"/>
      <c r="P28" s="159"/>
      <c r="Q28" s="159"/>
      <c r="R28" s="159"/>
      <c r="S28" s="159"/>
      <c r="T28" s="159"/>
    </row>
    <row r="29" spans="1:20" ht="17.25" hidden="1" customHeight="1" outlineLevel="1">
      <c r="A29" s="177"/>
      <c r="B29" s="277"/>
      <c r="C29" s="169">
        <v>44950</v>
      </c>
      <c r="D29" s="170" t="s">
        <v>99</v>
      </c>
      <c r="E29" s="171">
        <f t="shared" si="0"/>
        <v>365175000</v>
      </c>
      <c r="F29" s="170" t="s">
        <v>16</v>
      </c>
      <c r="G29" s="171">
        <v>450000</v>
      </c>
      <c r="H29" s="173">
        <v>811.5</v>
      </c>
      <c r="I29" s="170"/>
      <c r="J29" s="174" t="s">
        <v>98</v>
      </c>
      <c r="K29" s="175" t="str">
        <f t="shared" si="1"/>
        <v>ENERO</v>
      </c>
      <c r="L29" s="159"/>
      <c r="M29" s="159"/>
      <c r="N29" s="159"/>
      <c r="O29" s="159"/>
      <c r="P29" s="159"/>
      <c r="Q29" s="159"/>
      <c r="R29" s="159"/>
      <c r="S29" s="159"/>
      <c r="T29" s="159"/>
    </row>
    <row r="30" spans="1:20" ht="17.25" hidden="1" customHeight="1" outlineLevel="1">
      <c r="A30" s="177"/>
      <c r="B30" s="277"/>
      <c r="C30" s="169">
        <v>44950</v>
      </c>
      <c r="D30" s="170" t="s">
        <v>99</v>
      </c>
      <c r="E30" s="171">
        <f t="shared" si="0"/>
        <v>137054000</v>
      </c>
      <c r="F30" s="170" t="s">
        <v>16</v>
      </c>
      <c r="G30" s="171">
        <v>170000</v>
      </c>
      <c r="H30" s="173">
        <v>806.2</v>
      </c>
      <c r="I30" s="170"/>
      <c r="J30" s="174" t="s">
        <v>98</v>
      </c>
      <c r="K30" s="175" t="str">
        <f t="shared" si="1"/>
        <v>ENERO</v>
      </c>
      <c r="L30" s="159"/>
      <c r="M30" s="159"/>
      <c r="N30" s="159"/>
      <c r="O30" s="159"/>
      <c r="P30" s="159"/>
      <c r="Q30" s="159"/>
      <c r="R30" s="159"/>
      <c r="S30" s="159"/>
      <c r="T30" s="159"/>
    </row>
    <row r="31" spans="1:20" ht="17.25" hidden="1" customHeight="1" outlineLevel="1">
      <c r="A31" s="177"/>
      <c r="B31" s="277"/>
      <c r="C31" s="169">
        <v>44951</v>
      </c>
      <c r="D31" s="170" t="s">
        <v>96</v>
      </c>
      <c r="E31" s="171">
        <f t="shared" si="0"/>
        <v>281365000</v>
      </c>
      <c r="F31" s="170" t="s">
        <v>97</v>
      </c>
      <c r="G31" s="171">
        <v>350000</v>
      </c>
      <c r="H31" s="173">
        <v>803.9</v>
      </c>
      <c r="I31" s="170"/>
      <c r="J31" s="174" t="s">
        <v>98</v>
      </c>
      <c r="K31" s="175" t="str">
        <f t="shared" si="1"/>
        <v>ENERO</v>
      </c>
      <c r="L31" s="159"/>
      <c r="M31" s="159"/>
      <c r="N31" s="159"/>
      <c r="O31" s="159"/>
      <c r="P31" s="159"/>
      <c r="Q31" s="159"/>
      <c r="R31" s="159"/>
      <c r="S31" s="159"/>
      <c r="T31" s="159"/>
    </row>
    <row r="32" spans="1:20" ht="17.25" hidden="1" customHeight="1" outlineLevel="1">
      <c r="A32" s="177"/>
      <c r="B32" s="277"/>
      <c r="C32" s="169">
        <v>44951</v>
      </c>
      <c r="D32" s="170" t="s">
        <v>96</v>
      </c>
      <c r="E32" s="171">
        <f t="shared" si="0"/>
        <v>401250000</v>
      </c>
      <c r="F32" s="170" t="s">
        <v>97</v>
      </c>
      <c r="G32" s="171">
        <v>500000</v>
      </c>
      <c r="H32" s="173">
        <v>802.5</v>
      </c>
      <c r="I32" s="170"/>
      <c r="J32" s="174" t="s">
        <v>98</v>
      </c>
      <c r="K32" s="175" t="str">
        <f t="shared" si="1"/>
        <v>ENERO</v>
      </c>
      <c r="L32" s="159"/>
      <c r="M32" s="159"/>
      <c r="N32" s="159"/>
      <c r="O32" s="159"/>
      <c r="P32" s="159"/>
      <c r="Q32" s="159"/>
      <c r="R32" s="159"/>
      <c r="S32" s="159"/>
      <c r="T32" s="159"/>
    </row>
    <row r="33" spans="1:20" ht="17.25" hidden="1" customHeight="1" outlineLevel="1">
      <c r="A33" s="177"/>
      <c r="B33" s="277"/>
      <c r="C33" s="169">
        <v>44952</v>
      </c>
      <c r="D33" s="170" t="s">
        <v>99</v>
      </c>
      <c r="E33" s="171">
        <f t="shared" si="0"/>
        <v>321320000</v>
      </c>
      <c r="F33" s="170" t="s">
        <v>16</v>
      </c>
      <c r="G33" s="171">
        <v>400000</v>
      </c>
      <c r="H33" s="173">
        <v>803.3</v>
      </c>
      <c r="I33" s="170"/>
      <c r="J33" s="174" t="s">
        <v>98</v>
      </c>
      <c r="K33" s="175" t="str">
        <f t="shared" si="1"/>
        <v>ENERO</v>
      </c>
      <c r="L33" s="159"/>
      <c r="M33" s="159"/>
      <c r="N33" s="159"/>
      <c r="O33" s="159"/>
      <c r="P33" s="159"/>
      <c r="Q33" s="159"/>
      <c r="R33" s="159"/>
      <c r="S33" s="159"/>
      <c r="T33" s="159"/>
    </row>
    <row r="34" spans="1:20" ht="17.25" hidden="1" customHeight="1" outlineLevel="1">
      <c r="A34" s="177"/>
      <c r="B34" s="277"/>
      <c r="C34" s="169">
        <v>44952</v>
      </c>
      <c r="D34" s="170" t="s">
        <v>99</v>
      </c>
      <c r="E34" s="171">
        <f t="shared" si="0"/>
        <v>320600000</v>
      </c>
      <c r="F34" s="170" t="s">
        <v>16</v>
      </c>
      <c r="G34" s="171">
        <v>400000</v>
      </c>
      <c r="H34" s="173">
        <v>801.5</v>
      </c>
      <c r="I34" s="170"/>
      <c r="J34" s="174" t="s">
        <v>98</v>
      </c>
      <c r="K34" s="175" t="str">
        <f t="shared" si="1"/>
        <v>ENERO</v>
      </c>
      <c r="L34" s="159"/>
      <c r="M34" s="159"/>
      <c r="N34" s="159"/>
      <c r="O34" s="159"/>
      <c r="P34" s="159"/>
      <c r="Q34" s="159"/>
      <c r="R34" s="159"/>
      <c r="S34" s="159"/>
      <c r="T34" s="159"/>
    </row>
    <row r="35" spans="1:20" ht="17.25" hidden="1" customHeight="1" outlineLevel="1">
      <c r="A35" s="177"/>
      <c r="B35" s="277"/>
      <c r="C35" s="169">
        <v>44952</v>
      </c>
      <c r="D35" s="170" t="s">
        <v>99</v>
      </c>
      <c r="E35" s="171">
        <f t="shared" si="0"/>
        <v>80220000</v>
      </c>
      <c r="F35" s="170" t="s">
        <v>16</v>
      </c>
      <c r="G35" s="171">
        <v>100000</v>
      </c>
      <c r="H35" s="173">
        <v>802.2</v>
      </c>
      <c r="I35" s="170"/>
      <c r="J35" s="174" t="s">
        <v>98</v>
      </c>
      <c r="K35" s="175" t="str">
        <f t="shared" si="1"/>
        <v>ENERO</v>
      </c>
      <c r="L35" s="159"/>
      <c r="M35" s="159"/>
      <c r="N35" s="159"/>
      <c r="O35" s="159"/>
      <c r="P35" s="159"/>
      <c r="Q35" s="159"/>
      <c r="R35" s="159"/>
      <c r="S35" s="159"/>
      <c r="T35" s="159"/>
    </row>
    <row r="36" spans="1:20" ht="17.25" hidden="1" customHeight="1" outlineLevel="1">
      <c r="A36" s="177"/>
      <c r="B36" s="277"/>
      <c r="C36" s="169">
        <v>44953</v>
      </c>
      <c r="D36" s="170" t="s">
        <v>96</v>
      </c>
      <c r="E36" s="171">
        <f t="shared" si="0"/>
        <v>359010000</v>
      </c>
      <c r="F36" s="170" t="s">
        <v>97</v>
      </c>
      <c r="G36" s="171">
        <v>450000</v>
      </c>
      <c r="H36" s="173">
        <v>797.8</v>
      </c>
      <c r="I36" s="170"/>
      <c r="J36" s="174" t="s">
        <v>98</v>
      </c>
      <c r="K36" s="175" t="str">
        <f t="shared" si="1"/>
        <v>ENERO</v>
      </c>
      <c r="L36" s="159"/>
      <c r="M36" s="159"/>
      <c r="N36" s="159"/>
      <c r="O36" s="159"/>
      <c r="P36" s="159"/>
      <c r="Q36" s="159"/>
      <c r="R36" s="159"/>
      <c r="S36" s="159"/>
      <c r="T36" s="159"/>
    </row>
    <row r="37" spans="1:20" ht="17.25" hidden="1" customHeight="1" outlineLevel="1">
      <c r="A37" s="177"/>
      <c r="B37" s="278"/>
      <c r="C37" s="169">
        <v>44953</v>
      </c>
      <c r="D37" s="170" t="s">
        <v>96</v>
      </c>
      <c r="E37" s="171">
        <f t="shared" si="0"/>
        <v>427946500</v>
      </c>
      <c r="F37" s="170" t="s">
        <v>97</v>
      </c>
      <c r="G37" s="171">
        <v>535000</v>
      </c>
      <c r="H37" s="173">
        <v>799.9</v>
      </c>
      <c r="I37" s="170"/>
      <c r="J37" s="174" t="s">
        <v>98</v>
      </c>
      <c r="K37" s="175" t="str">
        <f t="shared" si="1"/>
        <v>ENERO</v>
      </c>
      <c r="L37" s="159"/>
      <c r="M37" s="159"/>
      <c r="N37" s="159"/>
      <c r="O37" s="159"/>
      <c r="P37" s="159"/>
      <c r="Q37" s="159"/>
      <c r="R37" s="159"/>
      <c r="S37" s="159"/>
      <c r="T37" s="159"/>
    </row>
    <row r="38" spans="1:20" ht="17.25" hidden="1" customHeight="1" outlineLevel="1">
      <c r="A38" s="177"/>
      <c r="B38" s="285">
        <v>5</v>
      </c>
      <c r="C38" s="169">
        <v>44956</v>
      </c>
      <c r="D38" s="170" t="s">
        <v>96</v>
      </c>
      <c r="E38" s="171">
        <f t="shared" si="0"/>
        <v>405800000</v>
      </c>
      <c r="F38" s="170" t="s">
        <v>97</v>
      </c>
      <c r="G38" s="171">
        <v>500000</v>
      </c>
      <c r="H38" s="173">
        <v>811.6</v>
      </c>
      <c r="I38" s="170"/>
      <c r="J38" s="174" t="s">
        <v>98</v>
      </c>
      <c r="K38" s="175" t="str">
        <f t="shared" si="1"/>
        <v>ENERO</v>
      </c>
      <c r="L38" s="159"/>
      <c r="M38" s="159"/>
      <c r="N38" s="159"/>
      <c r="O38" s="159"/>
      <c r="P38" s="159"/>
      <c r="Q38" s="159"/>
      <c r="R38" s="159"/>
      <c r="S38" s="159"/>
      <c r="T38" s="159"/>
    </row>
    <row r="39" spans="1:20" ht="17.25" hidden="1" customHeight="1" outlineLevel="1">
      <c r="A39" s="177"/>
      <c r="B39" s="277"/>
      <c r="C39" s="169">
        <v>44956</v>
      </c>
      <c r="D39" s="170" t="s">
        <v>96</v>
      </c>
      <c r="E39" s="171">
        <f t="shared" si="0"/>
        <v>404900000</v>
      </c>
      <c r="F39" s="170" t="s">
        <v>97</v>
      </c>
      <c r="G39" s="171">
        <v>500000</v>
      </c>
      <c r="H39" s="173">
        <v>809.8</v>
      </c>
      <c r="I39" s="170"/>
      <c r="J39" s="174" t="s">
        <v>98</v>
      </c>
      <c r="K39" s="175" t="str">
        <f t="shared" si="1"/>
        <v>ENERO</v>
      </c>
      <c r="L39" s="159"/>
      <c r="M39" s="159"/>
      <c r="N39" s="159"/>
      <c r="O39" s="159"/>
      <c r="P39" s="159"/>
      <c r="Q39" s="159"/>
      <c r="R39" s="159"/>
      <c r="S39" s="159"/>
      <c r="T39" s="159"/>
    </row>
    <row r="40" spans="1:20" ht="17.25" hidden="1" customHeight="1" outlineLevel="1">
      <c r="A40" s="177"/>
      <c r="B40" s="277"/>
      <c r="C40" s="169">
        <v>44956</v>
      </c>
      <c r="D40" s="170" t="s">
        <v>96</v>
      </c>
      <c r="E40" s="171">
        <f t="shared" si="0"/>
        <v>275196000</v>
      </c>
      <c r="F40" s="170" t="s">
        <v>97</v>
      </c>
      <c r="G40" s="171">
        <v>340000</v>
      </c>
      <c r="H40" s="173">
        <v>809.4</v>
      </c>
      <c r="I40" s="170"/>
      <c r="J40" s="174" t="s">
        <v>98</v>
      </c>
      <c r="K40" s="175" t="str">
        <f t="shared" si="1"/>
        <v>ENERO</v>
      </c>
      <c r="L40" s="159"/>
      <c r="M40" s="159"/>
      <c r="N40" s="159"/>
      <c r="O40" s="159"/>
      <c r="P40" s="159"/>
      <c r="Q40" s="159"/>
      <c r="R40" s="159"/>
      <c r="S40" s="159"/>
      <c r="T40" s="159"/>
    </row>
    <row r="41" spans="1:20" ht="17.25" hidden="1" customHeight="1" outlineLevel="1">
      <c r="A41" s="177"/>
      <c r="B41" s="277"/>
      <c r="C41" s="169">
        <v>44957</v>
      </c>
      <c r="D41" s="170" t="s">
        <v>96</v>
      </c>
      <c r="E41" s="171">
        <f t="shared" si="0"/>
        <v>402150000</v>
      </c>
      <c r="F41" s="170" t="s">
        <v>97</v>
      </c>
      <c r="G41" s="171">
        <v>500000</v>
      </c>
      <c r="H41" s="173">
        <v>804.3</v>
      </c>
      <c r="I41" s="170"/>
      <c r="J41" s="174" t="s">
        <v>98</v>
      </c>
      <c r="K41" s="175" t="str">
        <f t="shared" si="1"/>
        <v>ENERO</v>
      </c>
      <c r="L41" s="159"/>
      <c r="M41" s="159"/>
      <c r="N41" s="159"/>
      <c r="O41" s="159"/>
      <c r="P41" s="159"/>
      <c r="Q41" s="159"/>
      <c r="R41" s="159"/>
      <c r="S41" s="159"/>
      <c r="T41" s="159"/>
    </row>
    <row r="42" spans="1:20" ht="17.25" hidden="1" customHeight="1" outlineLevel="1">
      <c r="A42" s="177"/>
      <c r="B42" s="277"/>
      <c r="C42" s="169">
        <v>44957</v>
      </c>
      <c r="D42" s="170" t="s">
        <v>96</v>
      </c>
      <c r="E42" s="171">
        <f t="shared" si="0"/>
        <v>797400000</v>
      </c>
      <c r="F42" s="170" t="s">
        <v>97</v>
      </c>
      <c r="G42" s="171">
        <v>1000000</v>
      </c>
      <c r="H42" s="173">
        <v>797.4</v>
      </c>
      <c r="I42" s="170"/>
      <c r="J42" s="174" t="s">
        <v>98</v>
      </c>
      <c r="K42" s="175" t="str">
        <f t="shared" si="1"/>
        <v>ENERO</v>
      </c>
      <c r="L42" s="159"/>
      <c r="M42" s="159"/>
      <c r="N42" s="159"/>
      <c r="O42" s="159"/>
      <c r="P42" s="159"/>
      <c r="Q42" s="159"/>
      <c r="R42" s="159"/>
      <c r="S42" s="159"/>
      <c r="T42" s="159"/>
    </row>
    <row r="43" spans="1:20" ht="17.25" hidden="1" customHeight="1" outlineLevel="1">
      <c r="A43" s="177"/>
      <c r="B43" s="277"/>
      <c r="C43" s="169">
        <v>44957</v>
      </c>
      <c r="D43" s="170" t="s">
        <v>99</v>
      </c>
      <c r="E43" s="171">
        <f t="shared" si="0"/>
        <v>182871200</v>
      </c>
      <c r="F43" s="170" t="s">
        <v>16</v>
      </c>
      <c r="G43" s="171">
        <v>227000</v>
      </c>
      <c r="H43" s="173">
        <v>805.6</v>
      </c>
      <c r="I43" s="170"/>
      <c r="J43" s="174" t="s">
        <v>98</v>
      </c>
      <c r="K43" s="175" t="str">
        <f t="shared" si="1"/>
        <v>ENERO</v>
      </c>
      <c r="L43" s="159"/>
      <c r="M43" s="159"/>
      <c r="N43" s="159"/>
      <c r="O43" s="159"/>
      <c r="P43" s="159"/>
      <c r="Q43" s="159"/>
      <c r="R43" s="159"/>
      <c r="S43" s="159"/>
      <c r="T43" s="159"/>
    </row>
    <row r="44" spans="1:20" ht="17.25" hidden="1" customHeight="1" outlineLevel="1">
      <c r="A44" s="177"/>
      <c r="B44" s="277"/>
      <c r="C44" s="169">
        <v>44957</v>
      </c>
      <c r="D44" s="170" t="s">
        <v>100</v>
      </c>
      <c r="E44" s="171">
        <f t="shared" si="0"/>
        <v>119955000</v>
      </c>
      <c r="F44" s="170" t="s">
        <v>97</v>
      </c>
      <c r="G44" s="171">
        <v>150000</v>
      </c>
      <c r="H44" s="173">
        <v>799.7</v>
      </c>
      <c r="I44" s="170"/>
      <c r="J44" s="174" t="s">
        <v>98</v>
      </c>
      <c r="K44" s="175" t="str">
        <f t="shared" si="1"/>
        <v>ENERO</v>
      </c>
      <c r="L44" s="159"/>
      <c r="M44" s="159"/>
      <c r="N44" s="159"/>
      <c r="O44" s="159"/>
      <c r="P44" s="159"/>
      <c r="Q44" s="159"/>
      <c r="R44" s="159"/>
      <c r="S44" s="159"/>
      <c r="T44" s="159"/>
    </row>
    <row r="45" spans="1:20" ht="17.25" hidden="1" customHeight="1" outlineLevel="1">
      <c r="A45" s="177"/>
      <c r="B45" s="277"/>
      <c r="C45" s="169">
        <v>44958</v>
      </c>
      <c r="D45" s="170" t="s">
        <v>96</v>
      </c>
      <c r="E45" s="171">
        <f t="shared" si="0"/>
        <v>792200000</v>
      </c>
      <c r="F45" s="170" t="s">
        <v>97</v>
      </c>
      <c r="G45" s="171">
        <v>1000000</v>
      </c>
      <c r="H45" s="173">
        <v>792.2</v>
      </c>
      <c r="I45" s="170"/>
      <c r="J45" s="174" t="s">
        <v>98</v>
      </c>
      <c r="K45" s="175" t="str">
        <f t="shared" si="1"/>
        <v>FEBRERO</v>
      </c>
      <c r="L45" s="159"/>
      <c r="M45" s="159"/>
      <c r="N45" s="159"/>
      <c r="O45" s="159"/>
      <c r="P45" s="159"/>
      <c r="Q45" s="159"/>
      <c r="R45" s="159"/>
      <c r="S45" s="159"/>
      <c r="T45" s="159"/>
    </row>
    <row r="46" spans="1:20" ht="17.25" hidden="1" customHeight="1" outlineLevel="1">
      <c r="A46" s="177"/>
      <c r="B46" s="277"/>
      <c r="C46" s="169">
        <v>44958</v>
      </c>
      <c r="D46" s="170" t="s">
        <v>96</v>
      </c>
      <c r="E46" s="171">
        <f t="shared" si="0"/>
        <v>608492500</v>
      </c>
      <c r="F46" s="170" t="s">
        <v>97</v>
      </c>
      <c r="G46" s="171">
        <v>770000</v>
      </c>
      <c r="H46" s="173">
        <v>790.25</v>
      </c>
      <c r="I46" s="170"/>
      <c r="J46" s="174" t="s">
        <v>98</v>
      </c>
      <c r="K46" s="175" t="str">
        <f t="shared" si="1"/>
        <v>FEBRERO</v>
      </c>
      <c r="L46" s="159"/>
      <c r="M46" s="159"/>
      <c r="N46" s="159"/>
      <c r="O46" s="159"/>
      <c r="P46" s="159"/>
      <c r="Q46" s="159"/>
      <c r="R46" s="159"/>
      <c r="S46" s="159"/>
      <c r="T46" s="159"/>
    </row>
    <row r="47" spans="1:20" ht="17.25" hidden="1" customHeight="1" outlineLevel="1">
      <c r="A47" s="177"/>
      <c r="B47" s="277"/>
      <c r="C47" s="169">
        <v>44959</v>
      </c>
      <c r="D47" s="170" t="s">
        <v>96</v>
      </c>
      <c r="E47" s="171">
        <f t="shared" si="0"/>
        <v>548590000</v>
      </c>
      <c r="F47" s="170" t="s">
        <v>97</v>
      </c>
      <c r="G47" s="171">
        <v>700000</v>
      </c>
      <c r="H47" s="173">
        <v>783.7</v>
      </c>
      <c r="I47" s="170"/>
      <c r="J47" s="174" t="s">
        <v>98</v>
      </c>
      <c r="K47" s="175" t="str">
        <f t="shared" si="1"/>
        <v>FEBRERO</v>
      </c>
      <c r="L47" s="159"/>
      <c r="M47" s="159"/>
      <c r="N47" s="159"/>
      <c r="O47" s="159"/>
      <c r="P47" s="159"/>
      <c r="Q47" s="159"/>
      <c r="R47" s="159"/>
      <c r="S47" s="159"/>
      <c r="T47" s="159"/>
    </row>
    <row r="48" spans="1:20" ht="17.25" hidden="1" customHeight="1" outlineLevel="1">
      <c r="A48" s="177"/>
      <c r="B48" s="277"/>
      <c r="C48" s="169">
        <v>44959</v>
      </c>
      <c r="D48" s="170" t="s">
        <v>96</v>
      </c>
      <c r="E48" s="171">
        <f t="shared" si="0"/>
        <v>547050000</v>
      </c>
      <c r="F48" s="170" t="s">
        <v>97</v>
      </c>
      <c r="G48" s="171">
        <v>700000</v>
      </c>
      <c r="H48" s="173">
        <v>781.5</v>
      </c>
      <c r="I48" s="170"/>
      <c r="J48" s="174" t="s">
        <v>98</v>
      </c>
      <c r="K48" s="175" t="str">
        <f t="shared" si="1"/>
        <v>FEBRERO</v>
      </c>
      <c r="L48" s="159"/>
      <c r="M48" s="159"/>
      <c r="N48" s="159"/>
      <c r="O48" s="159"/>
      <c r="P48" s="159"/>
      <c r="Q48" s="159"/>
      <c r="R48" s="159"/>
      <c r="S48" s="159"/>
      <c r="T48" s="159"/>
    </row>
    <row r="49" spans="1:20" ht="17.25" hidden="1" customHeight="1" outlineLevel="1">
      <c r="A49" s="177"/>
      <c r="B49" s="277"/>
      <c r="C49" s="169">
        <v>44959</v>
      </c>
      <c r="D49" s="170" t="s">
        <v>96</v>
      </c>
      <c r="E49" s="171">
        <f t="shared" si="0"/>
        <v>414142000</v>
      </c>
      <c r="F49" s="170" t="s">
        <v>97</v>
      </c>
      <c r="G49" s="171">
        <v>530000</v>
      </c>
      <c r="H49" s="173">
        <v>781.4</v>
      </c>
      <c r="I49" s="170"/>
      <c r="J49" s="174" t="s">
        <v>98</v>
      </c>
      <c r="K49" s="175" t="str">
        <f t="shared" si="1"/>
        <v>FEBRERO</v>
      </c>
      <c r="L49" s="159"/>
      <c r="M49" s="159"/>
      <c r="N49" s="159"/>
      <c r="O49" s="159"/>
      <c r="P49" s="159"/>
      <c r="Q49" s="159"/>
      <c r="R49" s="159"/>
      <c r="S49" s="159"/>
      <c r="T49" s="159"/>
    </row>
    <row r="50" spans="1:20" ht="17.25" hidden="1" customHeight="1" outlineLevel="1">
      <c r="A50" s="177"/>
      <c r="B50" s="277"/>
      <c r="C50" s="169">
        <v>44960</v>
      </c>
      <c r="D50" s="170" t="s">
        <v>96</v>
      </c>
      <c r="E50" s="171">
        <f t="shared" si="0"/>
        <v>777600000</v>
      </c>
      <c r="F50" s="170" t="s">
        <v>97</v>
      </c>
      <c r="G50" s="171">
        <v>1000000</v>
      </c>
      <c r="H50" s="173">
        <v>777.6</v>
      </c>
      <c r="I50" s="170"/>
      <c r="J50" s="174" t="s">
        <v>98</v>
      </c>
      <c r="K50" s="175" t="str">
        <f t="shared" si="1"/>
        <v>FEBRERO</v>
      </c>
      <c r="L50" s="159"/>
      <c r="M50" s="159"/>
      <c r="N50" s="159"/>
      <c r="O50" s="159"/>
      <c r="P50" s="159"/>
      <c r="Q50" s="159"/>
      <c r="R50" s="159"/>
      <c r="S50" s="159"/>
      <c r="T50" s="159"/>
    </row>
    <row r="51" spans="1:20" ht="17.25" hidden="1" customHeight="1" outlineLevel="1">
      <c r="A51" s="177"/>
      <c r="B51" s="285">
        <v>6</v>
      </c>
      <c r="C51" s="169">
        <v>44963</v>
      </c>
      <c r="D51" s="170" t="s">
        <v>96</v>
      </c>
      <c r="E51" s="171">
        <f t="shared" si="0"/>
        <v>563150000</v>
      </c>
      <c r="F51" s="170" t="s">
        <v>97</v>
      </c>
      <c r="G51" s="171">
        <v>700000</v>
      </c>
      <c r="H51" s="173">
        <v>804.5</v>
      </c>
      <c r="I51" s="170"/>
      <c r="J51" s="174" t="s">
        <v>98</v>
      </c>
      <c r="K51" s="175" t="str">
        <f t="shared" si="1"/>
        <v>FEBRERO</v>
      </c>
      <c r="L51" s="159"/>
      <c r="M51" s="159"/>
      <c r="N51" s="159"/>
      <c r="O51" s="159"/>
      <c r="P51" s="159"/>
      <c r="Q51" s="159"/>
      <c r="R51" s="159"/>
      <c r="S51" s="159"/>
      <c r="T51" s="159"/>
    </row>
    <row r="52" spans="1:20" ht="17.25" hidden="1" customHeight="1" outlineLevel="1">
      <c r="A52" s="177"/>
      <c r="B52" s="277"/>
      <c r="C52" s="169">
        <v>44963</v>
      </c>
      <c r="D52" s="170" t="s">
        <v>99</v>
      </c>
      <c r="E52" s="171">
        <f t="shared" si="0"/>
        <v>481620000</v>
      </c>
      <c r="F52" s="170" t="s">
        <v>16</v>
      </c>
      <c r="G52" s="171">
        <v>600000</v>
      </c>
      <c r="H52" s="173">
        <v>802.7</v>
      </c>
      <c r="I52" s="170"/>
      <c r="J52" s="174" t="s">
        <v>98</v>
      </c>
      <c r="K52" s="175" t="str">
        <f t="shared" si="1"/>
        <v>FEBRERO</v>
      </c>
      <c r="L52" s="159"/>
      <c r="M52" s="159"/>
      <c r="N52" s="159"/>
      <c r="O52" s="159"/>
      <c r="P52" s="159"/>
      <c r="Q52" s="159"/>
      <c r="R52" s="159"/>
      <c r="S52" s="159"/>
      <c r="T52" s="159"/>
    </row>
    <row r="53" spans="1:20" ht="17.25" hidden="1" customHeight="1" outlineLevel="1">
      <c r="A53" s="177"/>
      <c r="B53" s="277"/>
      <c r="C53" s="169">
        <v>44963</v>
      </c>
      <c r="D53" s="170" t="s">
        <v>96</v>
      </c>
      <c r="E53" s="171">
        <f t="shared" si="0"/>
        <v>682252500</v>
      </c>
      <c r="F53" s="170" t="s">
        <v>97</v>
      </c>
      <c r="G53" s="171">
        <v>850000</v>
      </c>
      <c r="H53" s="173">
        <v>802.65</v>
      </c>
      <c r="I53" s="170"/>
      <c r="J53" s="174" t="s">
        <v>98</v>
      </c>
      <c r="K53" s="175" t="str">
        <f t="shared" si="1"/>
        <v>FEBRERO</v>
      </c>
      <c r="L53" s="159"/>
      <c r="M53" s="159"/>
      <c r="N53" s="159"/>
      <c r="O53" s="159"/>
      <c r="P53" s="159"/>
      <c r="Q53" s="159"/>
      <c r="R53" s="159"/>
      <c r="S53" s="159"/>
      <c r="T53" s="159"/>
    </row>
    <row r="54" spans="1:20" ht="17.25" hidden="1" customHeight="1" outlineLevel="1">
      <c r="A54" s="177"/>
      <c r="B54" s="277"/>
      <c r="C54" s="169">
        <v>44964</v>
      </c>
      <c r="D54" s="170" t="s">
        <v>96</v>
      </c>
      <c r="E54" s="171">
        <f t="shared" si="0"/>
        <v>480480000</v>
      </c>
      <c r="F54" s="170" t="s">
        <v>97</v>
      </c>
      <c r="G54" s="171">
        <v>600000</v>
      </c>
      <c r="H54" s="173">
        <v>800.8</v>
      </c>
      <c r="I54" s="170"/>
      <c r="J54" s="174" t="s">
        <v>98</v>
      </c>
      <c r="K54" s="175" t="str">
        <f t="shared" si="1"/>
        <v>FEBRERO</v>
      </c>
      <c r="L54" s="159"/>
      <c r="M54" s="159"/>
      <c r="N54" s="159"/>
      <c r="O54" s="159"/>
      <c r="P54" s="159"/>
      <c r="Q54" s="159"/>
      <c r="R54" s="159"/>
      <c r="S54" s="159"/>
      <c r="T54" s="159"/>
    </row>
    <row r="55" spans="1:20" ht="17.25" hidden="1" customHeight="1" outlineLevel="1">
      <c r="A55" s="177"/>
      <c r="B55" s="277"/>
      <c r="C55" s="169">
        <v>44964</v>
      </c>
      <c r="D55" s="170" t="s">
        <v>96</v>
      </c>
      <c r="E55" s="171">
        <f t="shared" si="0"/>
        <v>479760000</v>
      </c>
      <c r="F55" s="170" t="s">
        <v>97</v>
      </c>
      <c r="G55" s="171">
        <v>600000</v>
      </c>
      <c r="H55" s="173">
        <v>799.6</v>
      </c>
      <c r="I55" s="170"/>
      <c r="J55" s="174" t="s">
        <v>98</v>
      </c>
      <c r="K55" s="175" t="str">
        <f t="shared" si="1"/>
        <v>FEBRERO</v>
      </c>
      <c r="L55" s="159"/>
      <c r="M55" s="159"/>
      <c r="N55" s="159"/>
      <c r="O55" s="159"/>
      <c r="P55" s="159"/>
      <c r="Q55" s="159"/>
      <c r="R55" s="159"/>
      <c r="S55" s="159"/>
      <c r="T55" s="159"/>
    </row>
    <row r="56" spans="1:20" ht="17.25" hidden="1" customHeight="1" outlineLevel="1">
      <c r="A56" s="177"/>
      <c r="B56" s="277"/>
      <c r="C56" s="169">
        <v>44964</v>
      </c>
      <c r="D56" s="170" t="s">
        <v>99</v>
      </c>
      <c r="E56" s="171">
        <f t="shared" si="0"/>
        <v>119730000</v>
      </c>
      <c r="F56" s="170" t="s">
        <v>16</v>
      </c>
      <c r="G56" s="171">
        <v>150000</v>
      </c>
      <c r="H56" s="173">
        <v>798.2</v>
      </c>
      <c r="I56" s="170"/>
      <c r="J56" s="174" t="s">
        <v>98</v>
      </c>
      <c r="K56" s="175" t="str">
        <f t="shared" si="1"/>
        <v>FEBRERO</v>
      </c>
      <c r="L56" s="159"/>
      <c r="M56" s="159"/>
      <c r="N56" s="159"/>
      <c r="O56" s="159"/>
      <c r="P56" s="159"/>
      <c r="Q56" s="159"/>
      <c r="R56" s="159"/>
      <c r="S56" s="159"/>
      <c r="T56" s="159"/>
    </row>
    <row r="57" spans="1:20" ht="17.25" hidden="1" customHeight="1" outlineLevel="1">
      <c r="A57" s="177"/>
      <c r="B57" s="277"/>
      <c r="C57" s="169">
        <v>44965</v>
      </c>
      <c r="D57" s="170" t="s">
        <v>96</v>
      </c>
      <c r="E57" s="171">
        <f t="shared" si="0"/>
        <v>434885000</v>
      </c>
      <c r="F57" s="170" t="s">
        <v>97</v>
      </c>
      <c r="G57" s="171">
        <v>550000</v>
      </c>
      <c r="H57" s="173">
        <v>790.7</v>
      </c>
      <c r="I57" s="170"/>
      <c r="J57" s="174" t="s">
        <v>98</v>
      </c>
      <c r="K57" s="175" t="str">
        <f t="shared" si="1"/>
        <v>FEBRERO</v>
      </c>
      <c r="L57" s="159"/>
      <c r="M57" s="159"/>
      <c r="N57" s="159"/>
      <c r="O57" s="159"/>
      <c r="P57" s="159"/>
      <c r="Q57" s="159"/>
      <c r="R57" s="159"/>
      <c r="S57" s="159"/>
      <c r="T57" s="159"/>
    </row>
    <row r="58" spans="1:20" ht="17.25" hidden="1" customHeight="1" outlineLevel="1">
      <c r="A58" s="177"/>
      <c r="B58" s="277"/>
      <c r="C58" s="169">
        <v>44965</v>
      </c>
      <c r="D58" s="170" t="s">
        <v>99</v>
      </c>
      <c r="E58" s="171">
        <f t="shared" si="0"/>
        <v>57618900</v>
      </c>
      <c r="F58" s="170" t="s">
        <v>16</v>
      </c>
      <c r="G58" s="171">
        <v>73000</v>
      </c>
      <c r="H58" s="173">
        <v>789.3</v>
      </c>
      <c r="I58" s="170"/>
      <c r="J58" s="174" t="s">
        <v>98</v>
      </c>
      <c r="K58" s="175" t="str">
        <f t="shared" si="1"/>
        <v>FEBRERO</v>
      </c>
      <c r="L58" s="159"/>
      <c r="M58" s="159"/>
      <c r="N58" s="159"/>
      <c r="O58" s="159"/>
      <c r="P58" s="159"/>
      <c r="Q58" s="159"/>
      <c r="R58" s="159"/>
      <c r="S58" s="159"/>
      <c r="T58" s="159"/>
    </row>
    <row r="59" spans="1:20" ht="17.25" hidden="1" customHeight="1" outlineLevel="1">
      <c r="A59" s="177"/>
      <c r="B59" s="277"/>
      <c r="C59" s="169">
        <v>44965</v>
      </c>
      <c r="D59" s="170" t="s">
        <v>96</v>
      </c>
      <c r="E59" s="171">
        <f t="shared" si="0"/>
        <v>280645250</v>
      </c>
      <c r="F59" s="170" t="s">
        <v>97</v>
      </c>
      <c r="G59" s="171">
        <v>355000</v>
      </c>
      <c r="H59" s="173">
        <v>790.55</v>
      </c>
      <c r="I59" s="170"/>
      <c r="J59" s="174" t="s">
        <v>98</v>
      </c>
      <c r="K59" s="175" t="str">
        <f t="shared" si="1"/>
        <v>FEBRERO</v>
      </c>
      <c r="L59" s="159"/>
      <c r="M59" s="159"/>
      <c r="N59" s="159"/>
      <c r="O59" s="159"/>
      <c r="P59" s="159"/>
      <c r="Q59" s="159"/>
      <c r="R59" s="159"/>
      <c r="S59" s="159"/>
      <c r="T59" s="159"/>
    </row>
    <row r="60" spans="1:20" ht="17.25" hidden="1" customHeight="1" outlineLevel="1">
      <c r="A60" s="177"/>
      <c r="B60" s="277"/>
      <c r="C60" s="169">
        <v>44965</v>
      </c>
      <c r="D60" s="170" t="s">
        <v>96</v>
      </c>
      <c r="E60" s="171">
        <f t="shared" si="0"/>
        <v>135864000</v>
      </c>
      <c r="F60" s="170" t="s">
        <v>97</v>
      </c>
      <c r="G60" s="171">
        <v>170000</v>
      </c>
      <c r="H60" s="173">
        <v>799.2</v>
      </c>
      <c r="I60" s="170"/>
      <c r="J60" s="174" t="s">
        <v>98</v>
      </c>
      <c r="K60" s="175" t="str">
        <f t="shared" si="1"/>
        <v>FEBRERO</v>
      </c>
      <c r="L60" s="159"/>
      <c r="M60" s="159"/>
      <c r="N60" s="159"/>
      <c r="O60" s="159"/>
      <c r="P60" s="159"/>
      <c r="Q60" s="159"/>
      <c r="R60" s="159"/>
      <c r="S60" s="159"/>
      <c r="T60" s="159"/>
    </row>
    <row r="61" spans="1:20" ht="17.25" hidden="1" customHeight="1" outlineLevel="1">
      <c r="A61" s="177"/>
      <c r="B61" s="277"/>
      <c r="C61" s="169">
        <v>44966</v>
      </c>
      <c r="D61" s="170" t="s">
        <v>96</v>
      </c>
      <c r="E61" s="171">
        <f t="shared" si="0"/>
        <v>477330000</v>
      </c>
      <c r="F61" s="170" t="s">
        <v>97</v>
      </c>
      <c r="G61" s="171">
        <v>600000</v>
      </c>
      <c r="H61" s="173">
        <v>795.55</v>
      </c>
      <c r="I61" s="170"/>
      <c r="J61" s="174" t="s">
        <v>98</v>
      </c>
      <c r="K61" s="175" t="str">
        <f t="shared" si="1"/>
        <v>FEBRERO</v>
      </c>
      <c r="L61" s="159"/>
      <c r="M61" s="159"/>
      <c r="N61" s="159"/>
      <c r="O61" s="159"/>
      <c r="P61" s="159"/>
      <c r="Q61" s="159"/>
      <c r="R61" s="159"/>
      <c r="S61" s="159"/>
      <c r="T61" s="159"/>
    </row>
    <row r="62" spans="1:20" ht="17.25" hidden="1" customHeight="1" outlineLevel="1">
      <c r="A62" s="177"/>
      <c r="B62" s="277"/>
      <c r="C62" s="169">
        <v>44967</v>
      </c>
      <c r="D62" s="170" t="s">
        <v>96</v>
      </c>
      <c r="E62" s="171">
        <f t="shared" si="0"/>
        <v>480300000</v>
      </c>
      <c r="F62" s="170" t="s">
        <v>97</v>
      </c>
      <c r="G62" s="171">
        <v>600000</v>
      </c>
      <c r="H62" s="173">
        <v>800.5</v>
      </c>
      <c r="I62" s="170"/>
      <c r="J62" s="174" t="s">
        <v>98</v>
      </c>
      <c r="K62" s="175" t="str">
        <f t="shared" si="1"/>
        <v>FEBRERO</v>
      </c>
      <c r="L62" s="159"/>
      <c r="M62" s="159"/>
      <c r="N62" s="159"/>
      <c r="O62" s="159"/>
      <c r="P62" s="159"/>
      <c r="Q62" s="159"/>
      <c r="R62" s="159"/>
      <c r="S62" s="159"/>
      <c r="T62" s="159"/>
    </row>
    <row r="63" spans="1:20" ht="17.25" hidden="1" customHeight="1" outlineLevel="1">
      <c r="A63" s="177"/>
      <c r="B63" s="278"/>
      <c r="C63" s="169">
        <v>44967</v>
      </c>
      <c r="D63" s="170" t="s">
        <v>99</v>
      </c>
      <c r="E63" s="171">
        <f t="shared" si="0"/>
        <v>89488000</v>
      </c>
      <c r="F63" s="170" t="s">
        <v>16</v>
      </c>
      <c r="G63" s="171">
        <v>112000</v>
      </c>
      <c r="H63" s="173">
        <v>799</v>
      </c>
      <c r="I63" s="170"/>
      <c r="J63" s="174" t="s">
        <v>98</v>
      </c>
      <c r="K63" s="175" t="str">
        <f t="shared" si="1"/>
        <v>FEBRERO</v>
      </c>
      <c r="L63" s="159"/>
      <c r="M63" s="159"/>
      <c r="N63" s="159"/>
      <c r="O63" s="159"/>
      <c r="P63" s="159"/>
      <c r="Q63" s="159"/>
      <c r="R63" s="159"/>
      <c r="S63" s="159"/>
      <c r="T63" s="159"/>
    </row>
    <row r="64" spans="1:20" ht="17.25" hidden="1" customHeight="1" outlineLevel="1">
      <c r="A64" s="177"/>
      <c r="B64" s="285">
        <v>7</v>
      </c>
      <c r="C64" s="169">
        <v>44970</v>
      </c>
      <c r="D64" s="170" t="s">
        <v>96</v>
      </c>
      <c r="E64" s="171">
        <f t="shared" si="0"/>
        <v>475920000</v>
      </c>
      <c r="F64" s="170" t="s">
        <v>97</v>
      </c>
      <c r="G64" s="171">
        <v>600000</v>
      </c>
      <c r="H64" s="173">
        <v>793.2</v>
      </c>
      <c r="I64" s="170"/>
      <c r="J64" s="174" t="s">
        <v>98</v>
      </c>
      <c r="K64" s="175" t="str">
        <f t="shared" si="1"/>
        <v>FEBRERO</v>
      </c>
      <c r="L64" s="159"/>
      <c r="M64" s="159"/>
      <c r="N64" s="159"/>
      <c r="O64" s="159"/>
      <c r="P64" s="159"/>
      <c r="Q64" s="159"/>
      <c r="R64" s="159"/>
      <c r="S64" s="159"/>
      <c r="T64" s="159"/>
    </row>
    <row r="65" spans="1:20" ht="17.25" hidden="1" customHeight="1" outlineLevel="1">
      <c r="A65" s="177"/>
      <c r="B65" s="277"/>
      <c r="C65" s="169">
        <v>44970</v>
      </c>
      <c r="D65" s="170" t="s">
        <v>99</v>
      </c>
      <c r="E65" s="171">
        <f t="shared" si="0"/>
        <v>476580000</v>
      </c>
      <c r="F65" s="170" t="s">
        <v>16</v>
      </c>
      <c r="G65" s="171">
        <v>600000</v>
      </c>
      <c r="H65" s="173">
        <v>794.3</v>
      </c>
      <c r="I65" s="170"/>
      <c r="J65" s="174" t="s">
        <v>98</v>
      </c>
      <c r="K65" s="175" t="str">
        <f t="shared" si="1"/>
        <v>FEBRERO</v>
      </c>
      <c r="L65" s="159"/>
      <c r="M65" s="159"/>
      <c r="N65" s="159"/>
      <c r="O65" s="159"/>
      <c r="P65" s="159"/>
      <c r="Q65" s="159"/>
      <c r="R65" s="159"/>
      <c r="S65" s="159"/>
      <c r="T65" s="159"/>
    </row>
    <row r="66" spans="1:20" ht="17.25" hidden="1" customHeight="1" outlineLevel="1">
      <c r="A66" s="177"/>
      <c r="B66" s="277"/>
      <c r="C66" s="169">
        <v>44970</v>
      </c>
      <c r="D66" s="170" t="s">
        <v>99</v>
      </c>
      <c r="E66" s="171">
        <f t="shared" si="0"/>
        <v>166425000</v>
      </c>
      <c r="F66" s="170" t="s">
        <v>16</v>
      </c>
      <c r="G66" s="171">
        <v>210000</v>
      </c>
      <c r="H66" s="173">
        <v>792.5</v>
      </c>
      <c r="I66" s="170"/>
      <c r="J66" s="174" t="s">
        <v>98</v>
      </c>
      <c r="K66" s="175" t="str">
        <f t="shared" si="1"/>
        <v>FEBRERO</v>
      </c>
      <c r="L66" s="159"/>
      <c r="M66" s="159"/>
      <c r="N66" s="159"/>
      <c r="O66" s="159"/>
      <c r="P66" s="159"/>
      <c r="Q66" s="159"/>
      <c r="R66" s="159"/>
      <c r="S66" s="159"/>
      <c r="T66" s="159"/>
    </row>
    <row r="67" spans="1:20" ht="17.25" hidden="1" customHeight="1" outlineLevel="1">
      <c r="A67" s="177"/>
      <c r="B67" s="277"/>
      <c r="C67" s="169">
        <v>44971</v>
      </c>
      <c r="D67" s="170" t="s">
        <v>96</v>
      </c>
      <c r="E67" s="171">
        <f t="shared" si="0"/>
        <v>473700000</v>
      </c>
      <c r="F67" s="170" t="s">
        <v>97</v>
      </c>
      <c r="G67" s="178">
        <v>600000</v>
      </c>
      <c r="H67" s="179">
        <v>789.5</v>
      </c>
      <c r="I67" s="180"/>
      <c r="J67" s="174" t="s">
        <v>98</v>
      </c>
      <c r="K67" s="175" t="str">
        <f t="shared" si="1"/>
        <v>FEBRERO</v>
      </c>
      <c r="L67" s="159"/>
      <c r="M67" s="159"/>
      <c r="N67" s="159"/>
      <c r="O67" s="159"/>
      <c r="P67" s="159"/>
      <c r="Q67" s="159"/>
      <c r="R67" s="159"/>
      <c r="S67" s="159"/>
      <c r="T67" s="159"/>
    </row>
    <row r="68" spans="1:20" ht="17.25" hidden="1" customHeight="1" outlineLevel="1">
      <c r="A68" s="177"/>
      <c r="B68" s="277"/>
      <c r="C68" s="169">
        <v>44971</v>
      </c>
      <c r="D68" s="170" t="s">
        <v>99</v>
      </c>
      <c r="E68" s="171">
        <f t="shared" si="0"/>
        <v>196737500</v>
      </c>
      <c r="F68" s="170" t="s">
        <v>16</v>
      </c>
      <c r="G68" s="171">
        <v>250000</v>
      </c>
      <c r="H68" s="173">
        <v>786.95</v>
      </c>
      <c r="I68" s="170"/>
      <c r="J68" s="174" t="s">
        <v>98</v>
      </c>
      <c r="K68" s="175" t="str">
        <f t="shared" si="1"/>
        <v>FEBRERO</v>
      </c>
      <c r="L68" s="159"/>
      <c r="M68" s="159"/>
      <c r="N68" s="159"/>
      <c r="O68" s="159"/>
      <c r="P68" s="159"/>
      <c r="Q68" s="159"/>
      <c r="R68" s="159"/>
      <c r="S68" s="159"/>
      <c r="T68" s="159"/>
    </row>
    <row r="69" spans="1:20" ht="17.25" hidden="1" customHeight="1" outlineLevel="1">
      <c r="A69" s="177"/>
      <c r="B69" s="277"/>
      <c r="C69" s="169">
        <v>44971</v>
      </c>
      <c r="D69" s="170" t="s">
        <v>96</v>
      </c>
      <c r="E69" s="171">
        <f t="shared" si="0"/>
        <v>66920499.999999993</v>
      </c>
      <c r="F69" s="170" t="s">
        <v>97</v>
      </c>
      <c r="G69" s="171">
        <v>85000</v>
      </c>
      <c r="H69" s="173">
        <v>787.3</v>
      </c>
      <c r="I69" s="170"/>
      <c r="J69" s="174" t="s">
        <v>98</v>
      </c>
      <c r="K69" s="175" t="str">
        <f t="shared" si="1"/>
        <v>FEBRERO</v>
      </c>
      <c r="L69" s="159"/>
      <c r="M69" s="159"/>
      <c r="N69" s="159"/>
      <c r="O69" s="159"/>
      <c r="P69" s="159"/>
      <c r="Q69" s="159"/>
      <c r="R69" s="159"/>
      <c r="S69" s="159"/>
      <c r="T69" s="159"/>
    </row>
    <row r="70" spans="1:20" ht="17.25" hidden="1" customHeight="1" outlineLevel="1">
      <c r="A70" s="177"/>
      <c r="B70" s="277"/>
      <c r="C70" s="169">
        <v>44972</v>
      </c>
      <c r="D70" s="170" t="s">
        <v>96</v>
      </c>
      <c r="E70" s="171">
        <f t="shared" si="0"/>
        <v>656032000</v>
      </c>
      <c r="F70" s="170" t="s">
        <v>97</v>
      </c>
      <c r="G70" s="171">
        <v>830000</v>
      </c>
      <c r="H70" s="173">
        <v>790.4</v>
      </c>
      <c r="I70" s="170"/>
      <c r="J70" s="174" t="s">
        <v>98</v>
      </c>
      <c r="K70" s="175" t="str">
        <f t="shared" si="1"/>
        <v>FEBRERO</v>
      </c>
      <c r="L70" s="159"/>
      <c r="M70" s="159"/>
      <c r="N70" s="159"/>
      <c r="O70" s="159"/>
      <c r="P70" s="159"/>
      <c r="Q70" s="159"/>
      <c r="R70" s="159"/>
      <c r="S70" s="159"/>
      <c r="T70" s="159"/>
    </row>
    <row r="71" spans="1:20" ht="17.25" hidden="1" customHeight="1" outlineLevel="1">
      <c r="A71" s="177"/>
      <c r="B71" s="277"/>
      <c r="C71" s="169">
        <v>44973</v>
      </c>
      <c r="D71" s="170" t="s">
        <v>96</v>
      </c>
      <c r="E71" s="171">
        <f t="shared" si="0"/>
        <v>490278000</v>
      </c>
      <c r="F71" s="170" t="s">
        <v>97</v>
      </c>
      <c r="G71" s="171">
        <v>615000</v>
      </c>
      <c r="H71" s="173">
        <v>797.2</v>
      </c>
      <c r="I71" s="170"/>
      <c r="J71" s="174" t="s">
        <v>98</v>
      </c>
      <c r="K71" s="175" t="str">
        <f t="shared" si="1"/>
        <v>FEBRERO</v>
      </c>
      <c r="L71" s="159"/>
      <c r="M71" s="159"/>
      <c r="N71" s="159"/>
      <c r="O71" s="159"/>
      <c r="P71" s="159"/>
      <c r="Q71" s="159"/>
      <c r="R71" s="159"/>
      <c r="S71" s="159"/>
      <c r="T71" s="159"/>
    </row>
    <row r="72" spans="1:20" ht="17.25" hidden="1" customHeight="1" outlineLevel="1">
      <c r="A72" s="177"/>
      <c r="B72" s="277"/>
      <c r="C72" s="169">
        <v>44973</v>
      </c>
      <c r="D72" s="170" t="s">
        <v>96</v>
      </c>
      <c r="E72" s="171">
        <f t="shared" si="0"/>
        <v>198825000</v>
      </c>
      <c r="F72" s="170" t="s">
        <v>97</v>
      </c>
      <c r="G72" s="171">
        <v>250000</v>
      </c>
      <c r="H72" s="173">
        <v>795.3</v>
      </c>
      <c r="I72" s="170"/>
      <c r="J72" s="174" t="s">
        <v>98</v>
      </c>
      <c r="K72" s="175" t="str">
        <f t="shared" si="1"/>
        <v>FEBRERO</v>
      </c>
      <c r="L72" s="159"/>
      <c r="M72" s="159"/>
      <c r="N72" s="159"/>
      <c r="O72" s="159"/>
      <c r="P72" s="159"/>
      <c r="Q72" s="159"/>
      <c r="R72" s="159"/>
      <c r="S72" s="159"/>
      <c r="T72" s="159"/>
    </row>
    <row r="73" spans="1:20" ht="17.25" hidden="1" customHeight="1" outlineLevel="1">
      <c r="A73" s="177"/>
      <c r="B73" s="277"/>
      <c r="C73" s="169">
        <v>44974</v>
      </c>
      <c r="D73" s="170" t="s">
        <v>96</v>
      </c>
      <c r="E73" s="171">
        <f t="shared" si="0"/>
        <v>500377500</v>
      </c>
      <c r="F73" s="170" t="s">
        <v>97</v>
      </c>
      <c r="G73" s="171">
        <v>630000</v>
      </c>
      <c r="H73" s="173">
        <v>794.25</v>
      </c>
      <c r="I73" s="170"/>
      <c r="J73" s="174" t="s">
        <v>98</v>
      </c>
      <c r="K73" s="175" t="str">
        <f t="shared" si="1"/>
        <v>FEBRERO</v>
      </c>
      <c r="L73" s="159"/>
      <c r="M73" s="159"/>
      <c r="N73" s="159"/>
      <c r="O73" s="159"/>
      <c r="P73" s="159"/>
      <c r="Q73" s="159"/>
      <c r="R73" s="159"/>
      <c r="S73" s="159"/>
      <c r="T73" s="159"/>
    </row>
    <row r="74" spans="1:20" ht="17.25" hidden="1" customHeight="1" outlineLevel="1">
      <c r="A74" s="177"/>
      <c r="B74" s="278"/>
      <c r="C74" s="169">
        <v>44974</v>
      </c>
      <c r="D74" s="170" t="s">
        <v>96</v>
      </c>
      <c r="E74" s="171">
        <f t="shared" si="0"/>
        <v>122186500</v>
      </c>
      <c r="F74" s="170" t="s">
        <v>97</v>
      </c>
      <c r="G74" s="171">
        <v>155000</v>
      </c>
      <c r="H74" s="173">
        <v>788.3</v>
      </c>
      <c r="I74" s="170"/>
      <c r="J74" s="174" t="s">
        <v>98</v>
      </c>
      <c r="K74" s="175" t="str">
        <f t="shared" si="1"/>
        <v>FEBRERO</v>
      </c>
      <c r="L74" s="159"/>
      <c r="M74" s="159"/>
      <c r="N74" s="159"/>
      <c r="O74" s="159"/>
      <c r="P74" s="159"/>
      <c r="Q74" s="159"/>
      <c r="R74" s="159"/>
      <c r="S74" s="159"/>
      <c r="T74" s="159"/>
    </row>
    <row r="75" spans="1:20" ht="17.25" hidden="1" customHeight="1" outlineLevel="1">
      <c r="A75" s="177"/>
      <c r="B75" s="285">
        <v>8</v>
      </c>
      <c r="C75" s="169">
        <v>44977</v>
      </c>
      <c r="D75" s="170" t="s">
        <v>96</v>
      </c>
      <c r="E75" s="171">
        <f t="shared" si="0"/>
        <v>394050000</v>
      </c>
      <c r="F75" s="170" t="s">
        <v>97</v>
      </c>
      <c r="G75" s="171">
        <v>500000</v>
      </c>
      <c r="H75" s="173">
        <v>788.1</v>
      </c>
      <c r="I75" s="170"/>
      <c r="J75" s="174" t="s">
        <v>98</v>
      </c>
      <c r="K75" s="175" t="str">
        <f t="shared" si="1"/>
        <v>FEBRERO</v>
      </c>
      <c r="L75" s="159"/>
      <c r="M75" s="159"/>
      <c r="N75" s="159"/>
      <c r="O75" s="159"/>
      <c r="P75" s="159"/>
      <c r="Q75" s="159"/>
      <c r="R75" s="159"/>
      <c r="S75" s="159"/>
      <c r="T75" s="159"/>
    </row>
    <row r="76" spans="1:20" ht="17.25" hidden="1" customHeight="1" outlineLevel="1">
      <c r="A76" s="177"/>
      <c r="B76" s="277"/>
      <c r="C76" s="169">
        <v>44977</v>
      </c>
      <c r="D76" s="170" t="s">
        <v>96</v>
      </c>
      <c r="E76" s="171">
        <f t="shared" si="0"/>
        <v>441112000</v>
      </c>
      <c r="F76" s="170" t="s">
        <v>97</v>
      </c>
      <c r="G76" s="171">
        <v>560000</v>
      </c>
      <c r="H76" s="173">
        <v>787.7</v>
      </c>
      <c r="I76" s="170"/>
      <c r="J76" s="174" t="s">
        <v>98</v>
      </c>
      <c r="K76" s="175" t="str">
        <f t="shared" si="1"/>
        <v>FEBRERO</v>
      </c>
      <c r="L76" s="159"/>
      <c r="M76" s="159"/>
      <c r="N76" s="159"/>
      <c r="O76" s="159"/>
      <c r="P76" s="159"/>
      <c r="Q76" s="159"/>
      <c r="R76" s="159"/>
      <c r="S76" s="159"/>
      <c r="T76" s="159"/>
    </row>
    <row r="77" spans="1:20" ht="17.25" hidden="1" customHeight="1" outlineLevel="1">
      <c r="A77" s="177"/>
      <c r="B77" s="277"/>
      <c r="C77" s="169">
        <v>44977</v>
      </c>
      <c r="D77" s="170" t="s">
        <v>96</v>
      </c>
      <c r="E77" s="171">
        <f t="shared" si="0"/>
        <v>83391000</v>
      </c>
      <c r="F77" s="170" t="s">
        <v>97</v>
      </c>
      <c r="G77" s="171">
        <v>105000</v>
      </c>
      <c r="H77" s="173">
        <v>794.2</v>
      </c>
      <c r="I77" s="170"/>
      <c r="J77" s="174" t="s">
        <v>98</v>
      </c>
      <c r="K77" s="175" t="str">
        <f t="shared" si="1"/>
        <v>FEBRERO</v>
      </c>
      <c r="L77" s="159"/>
      <c r="M77" s="159"/>
      <c r="N77" s="159"/>
      <c r="O77" s="159"/>
      <c r="P77" s="159"/>
      <c r="Q77" s="159"/>
      <c r="R77" s="159"/>
      <c r="S77" s="159"/>
      <c r="T77" s="159"/>
    </row>
    <row r="78" spans="1:20" ht="17.25" hidden="1" customHeight="1" outlineLevel="1">
      <c r="A78" s="177"/>
      <c r="B78" s="277"/>
      <c r="C78" s="169">
        <v>44978</v>
      </c>
      <c r="D78" s="170" t="s">
        <v>96</v>
      </c>
      <c r="E78" s="171">
        <f t="shared" si="0"/>
        <v>397000000</v>
      </c>
      <c r="F78" s="170" t="s">
        <v>97</v>
      </c>
      <c r="G78" s="171">
        <v>500000</v>
      </c>
      <c r="H78" s="173">
        <v>794</v>
      </c>
      <c r="I78" s="170"/>
      <c r="J78" s="174" t="s">
        <v>98</v>
      </c>
      <c r="K78" s="175" t="str">
        <f t="shared" si="1"/>
        <v>FEBRERO</v>
      </c>
      <c r="L78" s="159"/>
      <c r="M78" s="159"/>
      <c r="N78" s="159"/>
      <c r="O78" s="159"/>
      <c r="P78" s="159"/>
      <c r="Q78" s="159"/>
      <c r="R78" s="159"/>
      <c r="S78" s="159"/>
      <c r="T78" s="159"/>
    </row>
    <row r="79" spans="1:20" ht="17.25" hidden="1" customHeight="1" outlineLevel="1">
      <c r="A79" s="177"/>
      <c r="B79" s="277"/>
      <c r="C79" s="169">
        <v>44978</v>
      </c>
      <c r="D79" s="170" t="s">
        <v>96</v>
      </c>
      <c r="E79" s="171">
        <f t="shared" si="0"/>
        <v>222292000</v>
      </c>
      <c r="F79" s="170" t="s">
        <v>97</v>
      </c>
      <c r="G79" s="171">
        <v>280000</v>
      </c>
      <c r="H79" s="173">
        <v>793.9</v>
      </c>
      <c r="I79" s="170"/>
      <c r="J79" s="174" t="s">
        <v>98</v>
      </c>
      <c r="K79" s="175" t="str">
        <f t="shared" si="1"/>
        <v>FEBRERO</v>
      </c>
      <c r="L79" s="159"/>
      <c r="M79" s="159"/>
      <c r="N79" s="159"/>
      <c r="O79" s="159"/>
      <c r="P79" s="159"/>
      <c r="Q79" s="159"/>
      <c r="R79" s="159"/>
      <c r="S79" s="159"/>
      <c r="T79" s="159"/>
    </row>
    <row r="80" spans="1:20" ht="17.25" hidden="1" customHeight="1" outlineLevel="1">
      <c r="A80" s="177"/>
      <c r="B80" s="277"/>
      <c r="C80" s="169">
        <v>44979</v>
      </c>
      <c r="D80" s="170" t="s">
        <v>96</v>
      </c>
      <c r="E80" s="171">
        <f t="shared" si="0"/>
        <v>387515000</v>
      </c>
      <c r="F80" s="170" t="s">
        <v>97</v>
      </c>
      <c r="G80" s="171">
        <v>485000</v>
      </c>
      <c r="H80" s="173">
        <v>799</v>
      </c>
      <c r="I80" s="170"/>
      <c r="J80" s="174" t="s">
        <v>98</v>
      </c>
      <c r="K80" s="175" t="str">
        <f t="shared" si="1"/>
        <v>FEBRERO</v>
      </c>
      <c r="L80" s="159"/>
      <c r="M80" s="159"/>
      <c r="N80" s="159"/>
      <c r="O80" s="159"/>
      <c r="P80" s="159"/>
      <c r="Q80" s="159"/>
      <c r="R80" s="159"/>
      <c r="S80" s="159"/>
      <c r="T80" s="159"/>
    </row>
    <row r="81" spans="1:20" ht="17.25" hidden="1" customHeight="1" outlineLevel="1">
      <c r="A81" s="177"/>
      <c r="B81" s="277"/>
      <c r="C81" s="169">
        <v>44979</v>
      </c>
      <c r="D81" s="170" t="s">
        <v>96</v>
      </c>
      <c r="E81" s="171">
        <f t="shared" si="0"/>
        <v>38390400</v>
      </c>
      <c r="F81" s="170" t="s">
        <v>97</v>
      </c>
      <c r="G81" s="171">
        <v>48000</v>
      </c>
      <c r="H81" s="173">
        <v>799.8</v>
      </c>
      <c r="I81" s="170"/>
      <c r="J81" s="174" t="s">
        <v>98</v>
      </c>
      <c r="K81" s="175" t="str">
        <f t="shared" si="1"/>
        <v>FEBRERO</v>
      </c>
      <c r="L81" s="159"/>
      <c r="M81" s="159"/>
      <c r="N81" s="159"/>
      <c r="O81" s="159"/>
      <c r="P81" s="159"/>
      <c r="Q81" s="159"/>
      <c r="R81" s="159"/>
      <c r="S81" s="159"/>
      <c r="T81" s="159"/>
    </row>
    <row r="82" spans="1:20" ht="17.25" hidden="1" customHeight="1" outlineLevel="1">
      <c r="A82" s="177"/>
      <c r="B82" s="277"/>
      <c r="C82" s="169">
        <v>44980</v>
      </c>
      <c r="D82" s="170" t="s">
        <v>96</v>
      </c>
      <c r="E82" s="171">
        <f t="shared" si="0"/>
        <v>438735000</v>
      </c>
      <c r="F82" s="170" t="s">
        <v>97</v>
      </c>
      <c r="G82" s="171">
        <v>550000</v>
      </c>
      <c r="H82" s="173">
        <v>797.7</v>
      </c>
      <c r="I82" s="170"/>
      <c r="J82" s="174" t="s">
        <v>98</v>
      </c>
      <c r="K82" s="175" t="str">
        <f t="shared" si="1"/>
        <v>FEBRERO</v>
      </c>
      <c r="L82" s="159"/>
      <c r="M82" s="159"/>
      <c r="N82" s="159"/>
      <c r="O82" s="159"/>
      <c r="P82" s="159"/>
      <c r="Q82" s="159"/>
      <c r="R82" s="159"/>
      <c r="S82" s="159"/>
      <c r="T82" s="159"/>
    </row>
    <row r="83" spans="1:20" ht="17.25" hidden="1" customHeight="1" outlineLevel="1">
      <c r="A83" s="177"/>
      <c r="B83" s="278"/>
      <c r="C83" s="169">
        <v>44981</v>
      </c>
      <c r="D83" s="170" t="s">
        <v>99</v>
      </c>
      <c r="E83" s="171">
        <f t="shared" si="0"/>
        <v>351396000</v>
      </c>
      <c r="F83" s="170" t="s">
        <v>16</v>
      </c>
      <c r="G83" s="171">
        <v>430000</v>
      </c>
      <c r="H83" s="173">
        <v>817.2</v>
      </c>
      <c r="I83" s="170"/>
      <c r="J83" s="174" t="s">
        <v>98</v>
      </c>
      <c r="K83" s="175" t="str">
        <f t="shared" si="1"/>
        <v>FEBRERO</v>
      </c>
      <c r="L83" s="159"/>
      <c r="M83" s="159"/>
      <c r="N83" s="159"/>
      <c r="O83" s="159"/>
      <c r="P83" s="159"/>
      <c r="Q83" s="159"/>
      <c r="R83" s="159"/>
      <c r="S83" s="159"/>
      <c r="T83" s="159"/>
    </row>
    <row r="84" spans="1:20" ht="17.25" hidden="1" customHeight="1" outlineLevel="1">
      <c r="A84" s="177"/>
      <c r="B84" s="285">
        <v>9</v>
      </c>
      <c r="C84" s="169">
        <v>44984</v>
      </c>
      <c r="D84" s="170" t="s">
        <v>96</v>
      </c>
      <c r="E84" s="171">
        <f t="shared" si="0"/>
        <v>581840000</v>
      </c>
      <c r="F84" s="170" t="s">
        <v>97</v>
      </c>
      <c r="G84" s="171">
        <v>700000</v>
      </c>
      <c r="H84" s="173">
        <v>831.2</v>
      </c>
      <c r="I84" s="170"/>
      <c r="J84" s="174" t="s">
        <v>98</v>
      </c>
      <c r="K84" s="175" t="str">
        <f t="shared" si="1"/>
        <v>FEBRERO</v>
      </c>
      <c r="L84" s="159"/>
      <c r="M84" s="159"/>
      <c r="N84" s="159"/>
      <c r="O84" s="159"/>
      <c r="P84" s="159"/>
      <c r="Q84" s="159"/>
      <c r="R84" s="159"/>
      <c r="S84" s="159"/>
      <c r="T84" s="159"/>
    </row>
    <row r="85" spans="1:20" ht="17.25" hidden="1" customHeight="1" outlineLevel="1">
      <c r="A85" s="177"/>
      <c r="B85" s="277"/>
      <c r="C85" s="169">
        <v>44984</v>
      </c>
      <c r="D85" s="170" t="s">
        <v>96</v>
      </c>
      <c r="E85" s="171">
        <f t="shared" si="0"/>
        <v>702279500</v>
      </c>
      <c r="F85" s="170" t="s">
        <v>97</v>
      </c>
      <c r="G85" s="171">
        <v>845000</v>
      </c>
      <c r="H85" s="173">
        <v>831.1</v>
      </c>
      <c r="I85" s="170"/>
      <c r="J85" s="174" t="s">
        <v>98</v>
      </c>
      <c r="K85" s="175" t="str">
        <f t="shared" si="1"/>
        <v>FEBRERO</v>
      </c>
      <c r="L85" s="159"/>
      <c r="M85" s="159"/>
      <c r="N85" s="159"/>
      <c r="O85" s="159"/>
      <c r="P85" s="159"/>
      <c r="Q85" s="159"/>
      <c r="R85" s="159"/>
      <c r="S85" s="159"/>
      <c r="T85" s="159"/>
    </row>
    <row r="86" spans="1:20" ht="17.25" hidden="1" customHeight="1" outlineLevel="1">
      <c r="A86" s="177"/>
      <c r="B86" s="277"/>
      <c r="C86" s="169">
        <v>44985</v>
      </c>
      <c r="D86" s="170" t="s">
        <v>96</v>
      </c>
      <c r="E86" s="171">
        <f t="shared" si="0"/>
        <v>661160000</v>
      </c>
      <c r="F86" s="170" t="s">
        <v>97</v>
      </c>
      <c r="G86" s="171">
        <v>800000</v>
      </c>
      <c r="H86" s="173">
        <v>826.45</v>
      </c>
      <c r="I86" s="170"/>
      <c r="J86" s="174" t="s">
        <v>98</v>
      </c>
      <c r="K86" s="175" t="str">
        <f t="shared" si="1"/>
        <v>FEBRERO</v>
      </c>
      <c r="L86" s="159"/>
      <c r="M86" s="159"/>
      <c r="N86" s="159"/>
      <c r="O86" s="159"/>
      <c r="P86" s="159"/>
      <c r="Q86" s="159"/>
      <c r="R86" s="159"/>
      <c r="S86" s="159"/>
      <c r="T86" s="159"/>
    </row>
    <row r="87" spans="1:20" ht="17.25" hidden="1" customHeight="1" outlineLevel="1">
      <c r="A87" s="177"/>
      <c r="B87" s="277"/>
      <c r="C87" s="169">
        <v>44985</v>
      </c>
      <c r="D87" s="170" t="s">
        <v>96</v>
      </c>
      <c r="E87" s="171">
        <f t="shared" si="0"/>
        <v>308450500</v>
      </c>
      <c r="F87" s="170" t="s">
        <v>97</v>
      </c>
      <c r="G87" s="171">
        <v>370000</v>
      </c>
      <c r="H87" s="173">
        <v>833.65</v>
      </c>
      <c r="I87" s="170"/>
      <c r="J87" s="174" t="s">
        <v>98</v>
      </c>
      <c r="K87" s="175" t="str">
        <f t="shared" si="1"/>
        <v>FEBRERO</v>
      </c>
      <c r="L87" s="159"/>
      <c r="M87" s="159"/>
      <c r="N87" s="159"/>
      <c r="O87" s="159"/>
      <c r="P87" s="159"/>
      <c r="Q87" s="159"/>
      <c r="R87" s="159"/>
      <c r="S87" s="159"/>
      <c r="T87" s="159"/>
    </row>
    <row r="88" spans="1:20" ht="17.25" hidden="1" customHeight="1" outlineLevel="1">
      <c r="A88" s="177"/>
      <c r="B88" s="277"/>
      <c r="C88" s="169">
        <v>44986</v>
      </c>
      <c r="D88" s="170" t="s">
        <v>96</v>
      </c>
      <c r="E88" s="171">
        <f t="shared" si="0"/>
        <v>489720000</v>
      </c>
      <c r="F88" s="170" t="s">
        <v>97</v>
      </c>
      <c r="G88" s="171">
        <v>600000</v>
      </c>
      <c r="H88" s="173">
        <v>816.2</v>
      </c>
      <c r="I88" s="170"/>
      <c r="J88" s="174" t="s">
        <v>98</v>
      </c>
      <c r="K88" s="175" t="str">
        <f t="shared" si="1"/>
        <v>MARZO</v>
      </c>
      <c r="L88" s="159"/>
      <c r="M88" s="159"/>
      <c r="N88" s="159"/>
      <c r="O88" s="159"/>
      <c r="P88" s="159"/>
      <c r="Q88" s="159"/>
      <c r="R88" s="159"/>
      <c r="S88" s="159"/>
      <c r="T88" s="159"/>
    </row>
    <row r="89" spans="1:20" ht="17.25" hidden="1" customHeight="1" outlineLevel="1">
      <c r="A89" s="177"/>
      <c r="B89" s="277"/>
      <c r="C89" s="169">
        <v>44986</v>
      </c>
      <c r="D89" s="170" t="s">
        <v>96</v>
      </c>
      <c r="E89" s="171">
        <f t="shared" si="0"/>
        <v>473106000</v>
      </c>
      <c r="F89" s="170" t="s">
        <v>97</v>
      </c>
      <c r="G89" s="171">
        <v>580000</v>
      </c>
      <c r="H89" s="173">
        <v>815.7</v>
      </c>
      <c r="I89" s="170"/>
      <c r="J89" s="174" t="s">
        <v>98</v>
      </c>
      <c r="K89" s="175" t="str">
        <f t="shared" si="1"/>
        <v>MARZO</v>
      </c>
      <c r="L89" s="159"/>
      <c r="M89" s="159"/>
      <c r="N89" s="159"/>
      <c r="O89" s="159"/>
      <c r="P89" s="159"/>
      <c r="Q89" s="159"/>
      <c r="R89" s="159"/>
      <c r="S89" s="159"/>
      <c r="T89" s="159"/>
    </row>
    <row r="90" spans="1:20" ht="17.25" hidden="1" customHeight="1" outlineLevel="1">
      <c r="A90" s="177"/>
      <c r="B90" s="277"/>
      <c r="C90" s="169">
        <v>44986</v>
      </c>
      <c r="D90" s="170" t="s">
        <v>96</v>
      </c>
      <c r="E90" s="171">
        <f t="shared" si="0"/>
        <v>122190000</v>
      </c>
      <c r="F90" s="170" t="s">
        <v>97</v>
      </c>
      <c r="G90" s="171">
        <v>150000</v>
      </c>
      <c r="H90" s="173">
        <v>814.6</v>
      </c>
      <c r="I90" s="170"/>
      <c r="J90" s="174" t="s">
        <v>98</v>
      </c>
      <c r="K90" s="175" t="str">
        <f t="shared" si="1"/>
        <v>MARZO</v>
      </c>
      <c r="L90" s="159"/>
      <c r="M90" s="159"/>
      <c r="N90" s="159"/>
      <c r="O90" s="159"/>
      <c r="P90" s="159"/>
      <c r="Q90" s="159"/>
      <c r="R90" s="159"/>
      <c r="S90" s="159"/>
      <c r="T90" s="159"/>
    </row>
    <row r="91" spans="1:20" ht="17.25" hidden="1" customHeight="1" outlineLevel="1">
      <c r="A91" s="177"/>
      <c r="B91" s="277"/>
      <c r="C91" s="169">
        <v>44987</v>
      </c>
      <c r="D91" s="170" t="s">
        <v>96</v>
      </c>
      <c r="E91" s="171">
        <f t="shared" si="0"/>
        <v>732420000</v>
      </c>
      <c r="F91" s="170" t="s">
        <v>97</v>
      </c>
      <c r="G91" s="171">
        <v>900000</v>
      </c>
      <c r="H91" s="173">
        <v>813.8</v>
      </c>
      <c r="I91" s="170"/>
      <c r="J91" s="174" t="s">
        <v>98</v>
      </c>
      <c r="K91" s="175" t="str">
        <f t="shared" si="1"/>
        <v>MARZO</v>
      </c>
      <c r="L91" s="159"/>
      <c r="M91" s="159"/>
      <c r="N91" s="159"/>
      <c r="O91" s="159"/>
      <c r="P91" s="159"/>
      <c r="Q91" s="159"/>
      <c r="R91" s="159"/>
      <c r="S91" s="159"/>
      <c r="T91" s="159"/>
    </row>
    <row r="92" spans="1:20" ht="17.25" hidden="1" customHeight="1" outlineLevel="1">
      <c r="A92" s="177"/>
      <c r="B92" s="277"/>
      <c r="C92" s="169">
        <v>44987</v>
      </c>
      <c r="D92" s="170" t="s">
        <v>96</v>
      </c>
      <c r="E92" s="171">
        <f t="shared" si="0"/>
        <v>162840000</v>
      </c>
      <c r="F92" s="170" t="s">
        <v>97</v>
      </c>
      <c r="G92" s="171">
        <v>200000</v>
      </c>
      <c r="H92" s="173">
        <v>814.2</v>
      </c>
      <c r="I92" s="170"/>
      <c r="J92" s="174" t="s">
        <v>98</v>
      </c>
      <c r="K92" s="175" t="str">
        <f t="shared" si="1"/>
        <v>MARZO</v>
      </c>
      <c r="L92" s="159"/>
      <c r="M92" s="159"/>
      <c r="N92" s="159"/>
      <c r="O92" s="159"/>
      <c r="P92" s="159"/>
      <c r="Q92" s="159"/>
      <c r="R92" s="159"/>
      <c r="S92" s="159"/>
      <c r="T92" s="159"/>
    </row>
    <row r="93" spans="1:20" ht="17.25" hidden="1" customHeight="1" outlineLevel="1">
      <c r="A93" s="177"/>
      <c r="B93" s="277"/>
      <c r="C93" s="169">
        <v>44987</v>
      </c>
      <c r="D93" s="170" t="s">
        <v>96</v>
      </c>
      <c r="E93" s="171">
        <f t="shared" si="0"/>
        <v>220617000</v>
      </c>
      <c r="F93" s="170" t="s">
        <v>97</v>
      </c>
      <c r="G93" s="171">
        <v>270000</v>
      </c>
      <c r="H93" s="173">
        <v>817.1</v>
      </c>
      <c r="I93" s="170"/>
      <c r="J93" s="174" t="s">
        <v>98</v>
      </c>
      <c r="K93" s="175" t="str">
        <f t="shared" si="1"/>
        <v>MARZO</v>
      </c>
      <c r="L93" s="159"/>
      <c r="M93" s="159"/>
      <c r="N93" s="159"/>
      <c r="O93" s="159"/>
      <c r="P93" s="159"/>
      <c r="Q93" s="159"/>
      <c r="R93" s="159"/>
      <c r="S93" s="159"/>
      <c r="T93" s="159"/>
    </row>
    <row r="94" spans="1:20" ht="17.25" hidden="1" customHeight="1" outlineLevel="1">
      <c r="A94" s="177"/>
      <c r="B94" s="277"/>
      <c r="C94" s="169">
        <v>44988</v>
      </c>
      <c r="D94" s="170" t="s">
        <v>96</v>
      </c>
      <c r="E94" s="171">
        <f t="shared" si="0"/>
        <v>649600000</v>
      </c>
      <c r="F94" s="170" t="s">
        <v>97</v>
      </c>
      <c r="G94" s="171">
        <v>800000</v>
      </c>
      <c r="H94" s="173">
        <v>812</v>
      </c>
      <c r="I94" s="170"/>
      <c r="J94" s="174" t="s">
        <v>98</v>
      </c>
      <c r="K94" s="175" t="str">
        <f t="shared" si="1"/>
        <v>MARZO</v>
      </c>
      <c r="L94" s="159"/>
      <c r="M94" s="159"/>
      <c r="N94" s="159"/>
      <c r="O94" s="159"/>
      <c r="P94" s="159"/>
      <c r="Q94" s="159"/>
      <c r="R94" s="159"/>
      <c r="S94" s="159"/>
      <c r="T94" s="159"/>
    </row>
    <row r="95" spans="1:20" ht="17.25" hidden="1" customHeight="1" outlineLevel="1">
      <c r="A95" s="177"/>
      <c r="B95" s="277"/>
      <c r="C95" s="169">
        <v>44988</v>
      </c>
      <c r="D95" s="170" t="s">
        <v>96</v>
      </c>
      <c r="E95" s="171">
        <f t="shared" si="0"/>
        <v>162000000</v>
      </c>
      <c r="F95" s="170" t="s">
        <v>97</v>
      </c>
      <c r="G95" s="171">
        <v>200000</v>
      </c>
      <c r="H95" s="173">
        <v>810</v>
      </c>
      <c r="I95" s="170"/>
      <c r="J95" s="174" t="s">
        <v>98</v>
      </c>
      <c r="K95" s="175" t="str">
        <f t="shared" si="1"/>
        <v>MARZO</v>
      </c>
      <c r="L95" s="159"/>
      <c r="M95" s="159"/>
      <c r="N95" s="159"/>
      <c r="O95" s="159"/>
      <c r="P95" s="159"/>
      <c r="Q95" s="159"/>
      <c r="R95" s="159"/>
      <c r="S95" s="159"/>
      <c r="T95" s="159"/>
    </row>
    <row r="96" spans="1:20" ht="17.25" hidden="1" customHeight="1" outlineLevel="1">
      <c r="A96" s="177"/>
      <c r="B96" s="277"/>
      <c r="C96" s="181">
        <v>44991</v>
      </c>
      <c r="D96" s="170" t="s">
        <v>96</v>
      </c>
      <c r="E96" s="182">
        <f t="shared" si="0"/>
        <v>1209225000</v>
      </c>
      <c r="F96" s="170" t="s">
        <v>97</v>
      </c>
      <c r="G96" s="182">
        <v>1500000</v>
      </c>
      <c r="H96" s="183">
        <v>806.15</v>
      </c>
      <c r="I96" s="174"/>
      <c r="J96" s="174" t="s">
        <v>98</v>
      </c>
      <c r="K96" s="175" t="str">
        <f t="shared" si="1"/>
        <v>MARZO</v>
      </c>
      <c r="L96" s="159"/>
      <c r="M96" s="159"/>
      <c r="N96" s="159"/>
      <c r="O96" s="159"/>
      <c r="P96" s="159"/>
      <c r="Q96" s="159"/>
      <c r="R96" s="159"/>
      <c r="S96" s="159"/>
      <c r="T96" s="159"/>
    </row>
    <row r="97" spans="1:20" ht="17.25" hidden="1" customHeight="1" outlineLevel="1">
      <c r="A97" s="184"/>
      <c r="B97" s="277"/>
      <c r="C97" s="169">
        <v>44992</v>
      </c>
      <c r="D97" s="170" t="s">
        <v>96</v>
      </c>
      <c r="E97" s="171">
        <f t="shared" si="0"/>
        <v>796250000</v>
      </c>
      <c r="F97" s="170" t="s">
        <v>97</v>
      </c>
      <c r="G97" s="171">
        <v>1000000</v>
      </c>
      <c r="H97" s="173">
        <v>796.25</v>
      </c>
      <c r="I97" s="170"/>
      <c r="J97" s="174" t="s">
        <v>98</v>
      </c>
      <c r="K97" s="175" t="str">
        <f t="shared" si="1"/>
        <v>MARZO</v>
      </c>
      <c r="L97" s="185"/>
      <c r="M97" s="185"/>
      <c r="N97" s="185"/>
      <c r="O97" s="185"/>
      <c r="P97" s="185"/>
      <c r="Q97" s="185"/>
      <c r="R97" s="185"/>
      <c r="S97" s="185"/>
      <c r="T97" s="185"/>
    </row>
    <row r="98" spans="1:20" ht="17.25" hidden="1" customHeight="1" outlineLevel="1">
      <c r="A98" s="184"/>
      <c r="B98" s="277"/>
      <c r="C98" s="169">
        <v>44992</v>
      </c>
      <c r="D98" s="170" t="s">
        <v>101</v>
      </c>
      <c r="E98" s="171">
        <f t="shared" si="0"/>
        <v>80195000</v>
      </c>
      <c r="F98" s="170" t="s">
        <v>102</v>
      </c>
      <c r="G98" s="171">
        <v>100000</v>
      </c>
      <c r="H98" s="173">
        <v>801.95</v>
      </c>
      <c r="I98" s="170"/>
      <c r="J98" s="174" t="s">
        <v>98</v>
      </c>
      <c r="K98" s="175" t="str">
        <f t="shared" si="1"/>
        <v>MARZO</v>
      </c>
      <c r="L98" s="185"/>
      <c r="M98" s="185"/>
      <c r="N98" s="185"/>
      <c r="O98" s="185"/>
      <c r="P98" s="185"/>
      <c r="Q98" s="185"/>
      <c r="R98" s="185"/>
      <c r="S98" s="185"/>
      <c r="T98" s="185"/>
    </row>
    <row r="99" spans="1:20" ht="17.25" hidden="1" customHeight="1" outlineLevel="1">
      <c r="A99" s="177"/>
      <c r="B99" s="277"/>
      <c r="C99" s="169">
        <v>44993</v>
      </c>
      <c r="D99" s="170" t="s">
        <v>96</v>
      </c>
      <c r="E99" s="171">
        <f t="shared" si="0"/>
        <v>802650000</v>
      </c>
      <c r="F99" s="170" t="s">
        <v>97</v>
      </c>
      <c r="G99" s="171">
        <v>1000000</v>
      </c>
      <c r="H99" s="173">
        <v>802.65</v>
      </c>
      <c r="I99" s="170"/>
      <c r="J99" s="174" t="s">
        <v>98</v>
      </c>
      <c r="K99" s="175" t="str">
        <f t="shared" si="1"/>
        <v>MARZO</v>
      </c>
      <c r="L99" s="159"/>
      <c r="M99" s="159"/>
      <c r="N99" s="159"/>
      <c r="O99" s="159"/>
      <c r="P99" s="159"/>
      <c r="Q99" s="159"/>
      <c r="R99" s="159"/>
      <c r="S99" s="159"/>
      <c r="T99" s="159"/>
    </row>
    <row r="100" spans="1:20" ht="17.25" hidden="1" customHeight="1" outlineLevel="1">
      <c r="A100" s="177"/>
      <c r="B100" s="277"/>
      <c r="C100" s="169">
        <v>44994</v>
      </c>
      <c r="D100" s="170" t="s">
        <v>96</v>
      </c>
      <c r="E100" s="171">
        <f t="shared" si="0"/>
        <v>642800000</v>
      </c>
      <c r="F100" s="170" t="s">
        <v>97</v>
      </c>
      <c r="G100" s="171">
        <v>800000</v>
      </c>
      <c r="H100" s="173">
        <v>803.5</v>
      </c>
      <c r="I100" s="170"/>
      <c r="J100" s="174" t="s">
        <v>98</v>
      </c>
      <c r="K100" s="175" t="str">
        <f t="shared" si="1"/>
        <v>MARZO</v>
      </c>
      <c r="L100" s="159"/>
      <c r="M100" s="159"/>
      <c r="N100" s="159"/>
      <c r="O100" s="159"/>
      <c r="P100" s="159"/>
      <c r="Q100" s="159"/>
      <c r="R100" s="159"/>
      <c r="S100" s="159"/>
      <c r="T100" s="159"/>
    </row>
    <row r="101" spans="1:20" ht="17.25" hidden="1" customHeight="1" outlineLevel="1">
      <c r="A101" s="177"/>
      <c r="B101" s="278"/>
      <c r="C101" s="181">
        <v>44995</v>
      </c>
      <c r="D101" s="170" t="s">
        <v>101</v>
      </c>
      <c r="E101" s="182">
        <f t="shared" si="0"/>
        <v>522567500</v>
      </c>
      <c r="F101" s="170" t="s">
        <v>102</v>
      </c>
      <c r="G101" s="182">
        <v>650000</v>
      </c>
      <c r="H101" s="183">
        <v>803.95</v>
      </c>
      <c r="I101" s="174"/>
      <c r="J101" s="174" t="s">
        <v>98</v>
      </c>
      <c r="K101" s="175" t="str">
        <f t="shared" si="1"/>
        <v>MARZO</v>
      </c>
      <c r="L101" s="159"/>
      <c r="M101" s="159"/>
      <c r="N101" s="159"/>
      <c r="O101" s="159"/>
      <c r="P101" s="159"/>
      <c r="Q101" s="159"/>
      <c r="R101" s="159"/>
      <c r="S101" s="159"/>
      <c r="T101" s="159"/>
    </row>
    <row r="102" spans="1:20" ht="17.25" hidden="1" customHeight="1" outlineLevel="1">
      <c r="A102" s="177"/>
      <c r="B102" s="285">
        <v>10</v>
      </c>
      <c r="C102" s="181">
        <v>44998</v>
      </c>
      <c r="D102" s="170" t="s">
        <v>101</v>
      </c>
      <c r="E102" s="182">
        <f t="shared" si="0"/>
        <v>888690000</v>
      </c>
      <c r="F102" s="170" t="s">
        <v>102</v>
      </c>
      <c r="G102" s="182">
        <v>1100000</v>
      </c>
      <c r="H102" s="186">
        <v>807.9</v>
      </c>
      <c r="I102" s="174"/>
      <c r="J102" s="174" t="s">
        <v>98</v>
      </c>
      <c r="K102" s="175" t="str">
        <f t="shared" si="1"/>
        <v>MARZO</v>
      </c>
      <c r="L102" s="159"/>
      <c r="M102" s="159"/>
      <c r="N102" s="159"/>
      <c r="O102" s="159"/>
      <c r="P102" s="159"/>
      <c r="Q102" s="159"/>
      <c r="R102" s="159"/>
      <c r="S102" s="159"/>
      <c r="T102" s="159"/>
    </row>
    <row r="103" spans="1:20" ht="17.25" hidden="1" customHeight="1" outlineLevel="1">
      <c r="A103" s="177"/>
      <c r="B103" s="277"/>
      <c r="C103" s="181">
        <v>44999</v>
      </c>
      <c r="D103" s="170" t="s">
        <v>99</v>
      </c>
      <c r="E103" s="182">
        <f t="shared" si="0"/>
        <v>638400000</v>
      </c>
      <c r="F103" s="170" t="s">
        <v>16</v>
      </c>
      <c r="G103" s="182">
        <v>800000</v>
      </c>
      <c r="H103" s="183">
        <v>798</v>
      </c>
      <c r="I103" s="174"/>
      <c r="J103" s="174" t="s">
        <v>98</v>
      </c>
      <c r="K103" s="175" t="str">
        <f t="shared" si="1"/>
        <v>MARZO</v>
      </c>
      <c r="L103" s="159"/>
      <c r="M103" s="159"/>
      <c r="N103" s="159"/>
      <c r="O103" s="159"/>
      <c r="P103" s="159"/>
      <c r="Q103" s="159"/>
      <c r="R103" s="159"/>
      <c r="S103" s="159"/>
      <c r="T103" s="159"/>
    </row>
    <row r="104" spans="1:20" ht="17.25" hidden="1" customHeight="1" outlineLevel="1">
      <c r="A104" s="177"/>
      <c r="B104" s="277"/>
      <c r="C104" s="181">
        <v>45000</v>
      </c>
      <c r="D104" s="170" t="s">
        <v>101</v>
      </c>
      <c r="E104" s="182">
        <f t="shared" si="0"/>
        <v>814800000</v>
      </c>
      <c r="F104" s="170" t="s">
        <v>102</v>
      </c>
      <c r="G104" s="182">
        <v>1000000</v>
      </c>
      <c r="H104" s="183">
        <v>814.8</v>
      </c>
      <c r="I104" s="174"/>
      <c r="J104" s="174" t="s">
        <v>98</v>
      </c>
      <c r="K104" s="175" t="str">
        <f t="shared" si="1"/>
        <v>MARZO</v>
      </c>
      <c r="L104" s="159"/>
      <c r="M104" s="159"/>
      <c r="N104" s="159"/>
      <c r="O104" s="159"/>
      <c r="P104" s="159"/>
      <c r="Q104" s="159"/>
      <c r="R104" s="159"/>
      <c r="S104" s="159"/>
      <c r="T104" s="159"/>
    </row>
    <row r="105" spans="1:20" ht="17.25" hidden="1" customHeight="1" outlineLevel="1">
      <c r="A105" s="177"/>
      <c r="B105" s="277"/>
      <c r="C105" s="181">
        <v>45001</v>
      </c>
      <c r="D105" s="170" t="s">
        <v>101</v>
      </c>
      <c r="E105" s="182">
        <f t="shared" si="0"/>
        <v>578900000</v>
      </c>
      <c r="F105" s="170" t="s">
        <v>102</v>
      </c>
      <c r="G105" s="182">
        <v>700000</v>
      </c>
      <c r="H105" s="183">
        <v>827</v>
      </c>
      <c r="I105" s="174"/>
      <c r="J105" s="174" t="s">
        <v>98</v>
      </c>
      <c r="K105" s="175" t="str">
        <f t="shared" si="1"/>
        <v>MARZO</v>
      </c>
      <c r="L105" s="159"/>
      <c r="M105" s="159"/>
      <c r="N105" s="159"/>
      <c r="O105" s="159"/>
      <c r="P105" s="159"/>
      <c r="Q105" s="159"/>
      <c r="R105" s="159"/>
      <c r="S105" s="159"/>
      <c r="T105" s="159"/>
    </row>
    <row r="106" spans="1:20" ht="17.25" hidden="1" customHeight="1" outlineLevel="1">
      <c r="A106" s="177"/>
      <c r="B106" s="277"/>
      <c r="C106" s="181">
        <v>45002</v>
      </c>
      <c r="D106" s="170" t="s">
        <v>101</v>
      </c>
      <c r="E106" s="182">
        <f t="shared" si="0"/>
        <v>498060000</v>
      </c>
      <c r="F106" s="170" t="s">
        <v>102</v>
      </c>
      <c r="G106" s="182">
        <v>600000</v>
      </c>
      <c r="H106" s="183">
        <v>830.1</v>
      </c>
      <c r="I106" s="174"/>
      <c r="J106" s="174" t="s">
        <v>98</v>
      </c>
      <c r="K106" s="175" t="str">
        <f t="shared" si="1"/>
        <v>MARZO</v>
      </c>
      <c r="L106" s="159"/>
      <c r="M106" s="159"/>
      <c r="N106" s="159"/>
      <c r="O106" s="159"/>
      <c r="P106" s="159"/>
      <c r="Q106" s="159"/>
      <c r="R106" s="159"/>
      <c r="S106" s="159"/>
      <c r="T106" s="159"/>
    </row>
    <row r="107" spans="1:20" ht="17.25" hidden="1" customHeight="1" outlineLevel="1">
      <c r="A107" s="177"/>
      <c r="B107" s="287">
        <v>11</v>
      </c>
      <c r="C107" s="169">
        <v>45005</v>
      </c>
      <c r="D107" s="170" t="s">
        <v>101</v>
      </c>
      <c r="E107" s="171">
        <f t="shared" si="0"/>
        <v>665200000</v>
      </c>
      <c r="F107" s="170" t="s">
        <v>102</v>
      </c>
      <c r="G107" s="171">
        <v>800000</v>
      </c>
      <c r="H107" s="173">
        <v>831.5</v>
      </c>
      <c r="I107" s="170"/>
      <c r="J107" s="174" t="s">
        <v>98</v>
      </c>
      <c r="K107" s="175" t="str">
        <f t="shared" si="1"/>
        <v>MARZO</v>
      </c>
      <c r="L107" s="159"/>
      <c r="M107" s="159"/>
      <c r="N107" s="159"/>
      <c r="O107" s="159"/>
      <c r="P107" s="159"/>
      <c r="Q107" s="159"/>
      <c r="R107" s="159"/>
      <c r="S107" s="159"/>
      <c r="T107" s="159"/>
    </row>
    <row r="108" spans="1:20" ht="17.25" hidden="1" customHeight="1" outlineLevel="1">
      <c r="A108" s="177"/>
      <c r="B108" s="277"/>
      <c r="C108" s="181">
        <v>45006</v>
      </c>
      <c r="D108" s="170" t="s">
        <v>96</v>
      </c>
      <c r="E108" s="182">
        <f t="shared" si="0"/>
        <v>492240000</v>
      </c>
      <c r="F108" s="170" t="s">
        <v>97</v>
      </c>
      <c r="G108" s="182">
        <v>600000</v>
      </c>
      <c r="H108" s="183">
        <v>820.4</v>
      </c>
      <c r="I108" s="174"/>
      <c r="J108" s="174" t="s">
        <v>98</v>
      </c>
      <c r="K108" s="175" t="str">
        <f t="shared" si="1"/>
        <v>MARZO</v>
      </c>
      <c r="L108" s="159"/>
      <c r="M108" s="159"/>
      <c r="N108" s="159"/>
      <c r="O108" s="159"/>
      <c r="P108" s="159"/>
      <c r="Q108" s="159"/>
      <c r="R108" s="159"/>
      <c r="S108" s="159"/>
      <c r="T108" s="159"/>
    </row>
    <row r="109" spans="1:20" ht="17.25" hidden="1" customHeight="1" outlineLevel="1">
      <c r="A109" s="177"/>
      <c r="B109" s="277"/>
      <c r="C109" s="169">
        <v>45007</v>
      </c>
      <c r="D109" s="170" t="s">
        <v>101</v>
      </c>
      <c r="E109" s="171">
        <f t="shared" si="0"/>
        <v>328800000</v>
      </c>
      <c r="F109" s="170" t="s">
        <v>102</v>
      </c>
      <c r="G109" s="171">
        <v>400000</v>
      </c>
      <c r="H109" s="173">
        <v>822</v>
      </c>
      <c r="I109" s="170"/>
      <c r="J109" s="174" t="s">
        <v>98</v>
      </c>
      <c r="K109" s="175" t="str">
        <f t="shared" si="1"/>
        <v>MARZO</v>
      </c>
      <c r="L109" s="159"/>
      <c r="M109" s="159"/>
      <c r="N109" s="159"/>
      <c r="O109" s="159"/>
      <c r="P109" s="159"/>
      <c r="Q109" s="159"/>
      <c r="R109" s="159"/>
      <c r="S109" s="159"/>
      <c r="T109" s="159"/>
    </row>
    <row r="110" spans="1:20" ht="17.25" hidden="1" customHeight="1" outlineLevel="1">
      <c r="A110" s="177"/>
      <c r="B110" s="277"/>
      <c r="C110" s="181">
        <v>45008</v>
      </c>
      <c r="D110" s="170" t="s">
        <v>101</v>
      </c>
      <c r="E110" s="171">
        <f t="shared" si="0"/>
        <v>403900000</v>
      </c>
      <c r="F110" s="170" t="s">
        <v>102</v>
      </c>
      <c r="G110" s="171">
        <v>500000</v>
      </c>
      <c r="H110" s="173">
        <v>807.8</v>
      </c>
      <c r="I110" s="174"/>
      <c r="J110" s="174" t="s">
        <v>98</v>
      </c>
      <c r="K110" s="175" t="str">
        <f t="shared" si="1"/>
        <v>MARZO</v>
      </c>
      <c r="L110" s="159"/>
      <c r="M110" s="159"/>
      <c r="N110" s="159"/>
      <c r="O110" s="159"/>
      <c r="P110" s="159"/>
      <c r="Q110" s="159"/>
      <c r="R110" s="159"/>
      <c r="S110" s="159"/>
      <c r="T110" s="159"/>
    </row>
    <row r="111" spans="1:20" ht="17.25" hidden="1" customHeight="1" outlineLevel="1">
      <c r="A111" s="177"/>
      <c r="B111" s="277"/>
      <c r="C111" s="181">
        <v>45009</v>
      </c>
      <c r="D111" s="170" t="s">
        <v>101</v>
      </c>
      <c r="E111" s="171">
        <f t="shared" si="0"/>
        <v>567770000</v>
      </c>
      <c r="F111" s="170" t="s">
        <v>102</v>
      </c>
      <c r="G111" s="171">
        <v>700000</v>
      </c>
      <c r="H111" s="173">
        <v>811.1</v>
      </c>
      <c r="I111" s="174"/>
      <c r="J111" s="174" t="s">
        <v>98</v>
      </c>
      <c r="K111" s="175" t="str">
        <f t="shared" si="1"/>
        <v>MARZO</v>
      </c>
      <c r="L111" s="159"/>
      <c r="M111" s="159"/>
      <c r="N111" s="159"/>
      <c r="O111" s="159"/>
      <c r="P111" s="159"/>
      <c r="Q111" s="159"/>
      <c r="R111" s="159"/>
      <c r="S111" s="159"/>
      <c r="T111" s="159"/>
    </row>
    <row r="112" spans="1:20" ht="17.25" hidden="1" customHeight="1" outlineLevel="1">
      <c r="A112" s="177"/>
      <c r="B112" s="288">
        <v>12</v>
      </c>
      <c r="C112" s="181">
        <v>45012</v>
      </c>
      <c r="D112" s="170" t="s">
        <v>96</v>
      </c>
      <c r="E112" s="171">
        <f t="shared" si="0"/>
        <v>887370000</v>
      </c>
      <c r="F112" s="170" t="s">
        <v>97</v>
      </c>
      <c r="G112" s="171">
        <v>1100000</v>
      </c>
      <c r="H112" s="173">
        <v>806.7</v>
      </c>
      <c r="I112" s="174"/>
      <c r="J112" s="174" t="s">
        <v>98</v>
      </c>
      <c r="K112" s="175" t="str">
        <f t="shared" si="1"/>
        <v>MARZO</v>
      </c>
      <c r="L112" s="159"/>
      <c r="M112" s="159"/>
      <c r="N112" s="159"/>
      <c r="O112" s="159"/>
      <c r="P112" s="159"/>
      <c r="Q112" s="159"/>
      <c r="R112" s="159"/>
      <c r="S112" s="159"/>
      <c r="T112" s="159"/>
    </row>
    <row r="113" spans="1:20" ht="17.25" hidden="1" customHeight="1" outlineLevel="1">
      <c r="A113" s="177"/>
      <c r="B113" s="289"/>
      <c r="C113" s="181">
        <v>45013</v>
      </c>
      <c r="D113" s="170" t="s">
        <v>96</v>
      </c>
      <c r="E113" s="171">
        <f t="shared" si="0"/>
        <v>801550000</v>
      </c>
      <c r="F113" s="170" t="s">
        <v>97</v>
      </c>
      <c r="G113" s="171">
        <v>1000000</v>
      </c>
      <c r="H113" s="173">
        <v>801.55</v>
      </c>
      <c r="I113" s="174"/>
      <c r="J113" s="174" t="s">
        <v>98</v>
      </c>
      <c r="K113" s="175" t="str">
        <f t="shared" si="1"/>
        <v>MARZO</v>
      </c>
      <c r="L113" s="159"/>
      <c r="M113" s="159"/>
      <c r="N113" s="159"/>
      <c r="O113" s="159"/>
      <c r="P113" s="159"/>
      <c r="Q113" s="159"/>
      <c r="R113" s="159"/>
      <c r="S113" s="159"/>
      <c r="T113" s="159"/>
    </row>
    <row r="114" spans="1:20" ht="17.25" hidden="1" customHeight="1" outlineLevel="1">
      <c r="A114" s="177"/>
      <c r="B114" s="289"/>
      <c r="C114" s="181">
        <v>45014</v>
      </c>
      <c r="D114" s="170" t="s">
        <v>96</v>
      </c>
      <c r="E114" s="171">
        <f t="shared" si="0"/>
        <v>793000000</v>
      </c>
      <c r="F114" s="170" t="s">
        <v>97</v>
      </c>
      <c r="G114" s="171">
        <v>1000000</v>
      </c>
      <c r="H114" s="173">
        <v>793</v>
      </c>
      <c r="I114" s="174"/>
      <c r="J114" s="174" t="s">
        <v>98</v>
      </c>
      <c r="K114" s="175" t="str">
        <f t="shared" si="1"/>
        <v>MARZO</v>
      </c>
      <c r="L114" s="159"/>
      <c r="M114" s="159"/>
      <c r="N114" s="159"/>
      <c r="O114" s="159"/>
      <c r="P114" s="159"/>
      <c r="Q114" s="159"/>
      <c r="R114" s="159"/>
      <c r="S114" s="159"/>
      <c r="T114" s="159"/>
    </row>
    <row r="115" spans="1:20" ht="17.25" hidden="1" customHeight="1" outlineLevel="1">
      <c r="A115" s="177"/>
      <c r="B115" s="289"/>
      <c r="C115" s="181">
        <v>45015</v>
      </c>
      <c r="D115" s="170" t="s">
        <v>101</v>
      </c>
      <c r="E115" s="171">
        <f t="shared" si="0"/>
        <v>1027975000</v>
      </c>
      <c r="F115" s="170" t="s">
        <v>102</v>
      </c>
      <c r="G115" s="171">
        <v>1300000</v>
      </c>
      <c r="H115" s="173">
        <v>790.75</v>
      </c>
      <c r="I115" s="174"/>
      <c r="J115" s="174" t="s">
        <v>98</v>
      </c>
      <c r="K115" s="175" t="str">
        <f t="shared" si="1"/>
        <v>MARZO</v>
      </c>
      <c r="L115" s="159"/>
      <c r="M115" s="159"/>
      <c r="N115" s="159"/>
      <c r="O115" s="159"/>
      <c r="P115" s="159"/>
      <c r="Q115" s="159"/>
      <c r="R115" s="159"/>
      <c r="S115" s="159"/>
      <c r="T115" s="159"/>
    </row>
    <row r="116" spans="1:20" ht="17.25" hidden="1" customHeight="1" outlineLevel="1">
      <c r="A116" s="159"/>
      <c r="B116" s="290"/>
      <c r="C116" s="181">
        <v>45016</v>
      </c>
      <c r="D116" s="170" t="s">
        <v>101</v>
      </c>
      <c r="E116" s="171">
        <f t="shared" si="0"/>
        <v>1180650000</v>
      </c>
      <c r="F116" s="170" t="s">
        <v>102</v>
      </c>
      <c r="G116" s="171">
        <v>1500000</v>
      </c>
      <c r="H116" s="173">
        <v>787.1</v>
      </c>
      <c r="I116" s="174"/>
      <c r="J116" s="174" t="s">
        <v>98</v>
      </c>
      <c r="K116" s="175" t="str">
        <f t="shared" si="1"/>
        <v>MARZO</v>
      </c>
      <c r="L116" s="159"/>
      <c r="M116" s="159"/>
      <c r="N116" s="159"/>
      <c r="O116" s="159"/>
      <c r="P116" s="159"/>
      <c r="Q116" s="159"/>
      <c r="R116" s="159"/>
      <c r="S116" s="159"/>
      <c r="T116" s="159"/>
    </row>
    <row r="117" spans="1:20" ht="17.25" hidden="1" customHeight="1" outlineLevel="1">
      <c r="A117" s="177"/>
      <c r="B117" s="285">
        <v>13</v>
      </c>
      <c r="C117" s="181">
        <v>45019</v>
      </c>
      <c r="D117" s="170" t="s">
        <v>101</v>
      </c>
      <c r="E117" s="171">
        <f t="shared" si="0"/>
        <v>1992375000</v>
      </c>
      <c r="F117" s="170" t="s">
        <v>102</v>
      </c>
      <c r="G117" s="171">
        <v>2500000</v>
      </c>
      <c r="H117" s="173">
        <v>796.95</v>
      </c>
      <c r="I117" s="174"/>
      <c r="J117" s="174" t="s">
        <v>98</v>
      </c>
      <c r="K117" s="175" t="str">
        <f t="shared" si="1"/>
        <v>ABRIL</v>
      </c>
      <c r="L117" s="159"/>
      <c r="M117" s="159"/>
      <c r="N117" s="159"/>
      <c r="O117" s="159"/>
      <c r="P117" s="159"/>
      <c r="Q117" s="159"/>
      <c r="R117" s="159"/>
      <c r="S117" s="159"/>
      <c r="T117" s="159"/>
    </row>
    <row r="118" spans="1:20" ht="17.25" hidden="1" customHeight="1" outlineLevel="1">
      <c r="A118" s="177"/>
      <c r="B118" s="277"/>
      <c r="C118" s="181">
        <v>45020</v>
      </c>
      <c r="D118" s="170" t="s">
        <v>96</v>
      </c>
      <c r="E118" s="171">
        <f t="shared" si="0"/>
        <v>969000000</v>
      </c>
      <c r="F118" s="170" t="s">
        <v>97</v>
      </c>
      <c r="G118" s="171">
        <v>1200000</v>
      </c>
      <c r="H118" s="173">
        <v>807.5</v>
      </c>
      <c r="I118" s="174"/>
      <c r="J118" s="174" t="s">
        <v>98</v>
      </c>
      <c r="K118" s="175" t="str">
        <f t="shared" si="1"/>
        <v>ABRIL</v>
      </c>
      <c r="L118" s="159"/>
      <c r="M118" s="159"/>
      <c r="N118" s="159"/>
      <c r="O118" s="159"/>
      <c r="P118" s="159"/>
      <c r="Q118" s="159"/>
      <c r="R118" s="159"/>
      <c r="S118" s="159"/>
      <c r="T118" s="159"/>
    </row>
    <row r="119" spans="1:20" ht="17.25" hidden="1" customHeight="1" outlineLevel="1">
      <c r="A119" s="177"/>
      <c r="B119" s="277"/>
      <c r="C119" s="181">
        <v>45021</v>
      </c>
      <c r="D119" s="170" t="s">
        <v>96</v>
      </c>
      <c r="E119" s="171">
        <f t="shared" si="0"/>
        <v>812300000</v>
      </c>
      <c r="F119" s="170" t="s">
        <v>97</v>
      </c>
      <c r="G119" s="171">
        <v>1000000</v>
      </c>
      <c r="H119" s="173">
        <v>812.3</v>
      </c>
      <c r="I119" s="174"/>
      <c r="J119" s="174" t="s">
        <v>98</v>
      </c>
      <c r="K119" s="175" t="str">
        <f t="shared" si="1"/>
        <v>ABRIL</v>
      </c>
      <c r="L119" s="159"/>
      <c r="M119" s="159"/>
      <c r="N119" s="159"/>
      <c r="O119" s="159"/>
      <c r="P119" s="159"/>
      <c r="Q119" s="159"/>
      <c r="R119" s="159"/>
      <c r="S119" s="159"/>
      <c r="T119" s="159"/>
    </row>
    <row r="120" spans="1:20" ht="17.25" hidden="1" customHeight="1" outlineLevel="1">
      <c r="A120" s="177"/>
      <c r="B120" s="278"/>
      <c r="C120" s="181">
        <v>45022</v>
      </c>
      <c r="D120" s="170" t="s">
        <v>96</v>
      </c>
      <c r="E120" s="171">
        <f t="shared" si="0"/>
        <v>569870000</v>
      </c>
      <c r="F120" s="170" t="s">
        <v>97</v>
      </c>
      <c r="G120" s="171">
        <v>700000</v>
      </c>
      <c r="H120" s="173">
        <v>814.1</v>
      </c>
      <c r="I120" s="187"/>
      <c r="J120" s="174" t="s">
        <v>98</v>
      </c>
      <c r="K120" s="175" t="str">
        <f t="shared" si="1"/>
        <v>ABRIL</v>
      </c>
      <c r="L120" s="159"/>
      <c r="M120" s="159"/>
      <c r="N120" s="159"/>
      <c r="O120" s="159"/>
      <c r="P120" s="159"/>
      <c r="Q120" s="159"/>
      <c r="R120" s="159"/>
      <c r="S120" s="159"/>
      <c r="T120" s="159"/>
    </row>
    <row r="121" spans="1:20" ht="17.25" hidden="1" customHeight="1" outlineLevel="1">
      <c r="A121" s="177"/>
      <c r="B121" s="291">
        <v>14</v>
      </c>
      <c r="C121" s="181">
        <v>45026</v>
      </c>
      <c r="D121" s="170" t="s">
        <v>96</v>
      </c>
      <c r="E121" s="171">
        <f t="shared" si="0"/>
        <v>902055000</v>
      </c>
      <c r="F121" s="170" t="s">
        <v>97</v>
      </c>
      <c r="G121" s="171">
        <v>1100000</v>
      </c>
      <c r="H121" s="183">
        <v>820.05</v>
      </c>
      <c r="I121" s="174"/>
      <c r="J121" s="174" t="s">
        <v>98</v>
      </c>
      <c r="K121" s="175" t="str">
        <f t="shared" si="1"/>
        <v>ABRIL</v>
      </c>
      <c r="L121" s="159"/>
      <c r="M121" s="159"/>
      <c r="N121" s="159"/>
      <c r="O121" s="159"/>
      <c r="P121" s="159"/>
      <c r="Q121" s="159"/>
      <c r="R121" s="159"/>
      <c r="S121" s="159"/>
      <c r="T121" s="159"/>
    </row>
    <row r="122" spans="1:20" ht="17.25" hidden="1" customHeight="1" outlineLevel="1">
      <c r="A122" s="177"/>
      <c r="B122" s="277"/>
      <c r="C122" s="181">
        <v>45027</v>
      </c>
      <c r="D122" s="170" t="s">
        <v>101</v>
      </c>
      <c r="E122" s="171">
        <f t="shared" si="0"/>
        <v>487260000</v>
      </c>
      <c r="F122" s="170" t="s">
        <v>102</v>
      </c>
      <c r="G122" s="171">
        <v>600000</v>
      </c>
      <c r="H122" s="173">
        <v>812.1</v>
      </c>
      <c r="I122" s="174"/>
      <c r="J122" s="174" t="s">
        <v>98</v>
      </c>
      <c r="K122" s="175" t="str">
        <f t="shared" si="1"/>
        <v>ABRIL</v>
      </c>
      <c r="L122" s="159"/>
      <c r="M122" s="159"/>
      <c r="N122" s="159"/>
      <c r="O122" s="159"/>
      <c r="P122" s="159"/>
      <c r="Q122" s="159"/>
      <c r="R122" s="159"/>
      <c r="S122" s="159"/>
      <c r="T122" s="159"/>
    </row>
    <row r="123" spans="1:20" ht="17.25" hidden="1" customHeight="1" outlineLevel="1">
      <c r="A123" s="177"/>
      <c r="B123" s="277"/>
      <c r="C123" s="169">
        <v>45028</v>
      </c>
      <c r="D123" s="170" t="s">
        <v>101</v>
      </c>
      <c r="E123" s="171">
        <f t="shared" si="0"/>
        <v>641360000</v>
      </c>
      <c r="F123" s="170" t="s">
        <v>102</v>
      </c>
      <c r="G123" s="171">
        <v>800000</v>
      </c>
      <c r="H123" s="173">
        <v>801.7</v>
      </c>
      <c r="I123" s="187"/>
      <c r="J123" s="174" t="s">
        <v>98</v>
      </c>
      <c r="K123" s="175" t="str">
        <f t="shared" si="1"/>
        <v>ABRIL</v>
      </c>
      <c r="L123" s="159"/>
      <c r="M123" s="159"/>
      <c r="N123" s="159"/>
      <c r="O123" s="159"/>
      <c r="P123" s="159"/>
      <c r="Q123" s="159"/>
      <c r="R123" s="159"/>
      <c r="S123" s="159"/>
      <c r="T123" s="159"/>
    </row>
    <row r="124" spans="1:20" ht="17.25" hidden="1" customHeight="1" outlineLevel="1">
      <c r="A124" s="177"/>
      <c r="B124" s="277"/>
      <c r="C124" s="181">
        <v>45029</v>
      </c>
      <c r="D124" s="170" t="s">
        <v>99</v>
      </c>
      <c r="E124" s="182">
        <f t="shared" si="0"/>
        <v>596925000</v>
      </c>
      <c r="F124" s="170" t="s">
        <v>16</v>
      </c>
      <c r="G124" s="182">
        <v>750000</v>
      </c>
      <c r="H124" s="183">
        <v>795.9</v>
      </c>
      <c r="I124" s="187"/>
      <c r="J124" s="174" t="s">
        <v>98</v>
      </c>
      <c r="K124" s="175" t="str">
        <f t="shared" si="1"/>
        <v>ABRIL</v>
      </c>
      <c r="L124" s="159"/>
      <c r="M124" s="159"/>
      <c r="N124" s="159"/>
      <c r="O124" s="159"/>
      <c r="P124" s="159"/>
      <c r="Q124" s="159"/>
      <c r="R124" s="159"/>
      <c r="S124" s="159"/>
      <c r="T124" s="159"/>
    </row>
    <row r="125" spans="1:20" ht="17.25" hidden="1" customHeight="1" outlineLevel="1">
      <c r="A125" s="177"/>
      <c r="B125" s="278"/>
      <c r="C125" s="181">
        <v>45030</v>
      </c>
      <c r="D125" s="170" t="s">
        <v>101</v>
      </c>
      <c r="E125" s="171">
        <f t="shared" si="0"/>
        <v>639040000</v>
      </c>
      <c r="F125" s="170" t="s">
        <v>102</v>
      </c>
      <c r="G125" s="171">
        <v>800000</v>
      </c>
      <c r="H125" s="173">
        <v>798.8</v>
      </c>
      <c r="I125" s="187"/>
      <c r="J125" s="174" t="s">
        <v>98</v>
      </c>
      <c r="K125" s="175" t="str">
        <f t="shared" si="1"/>
        <v>ABRIL</v>
      </c>
      <c r="L125" s="159"/>
      <c r="M125" s="159"/>
      <c r="N125" s="159"/>
      <c r="O125" s="159"/>
      <c r="P125" s="159"/>
      <c r="Q125" s="159"/>
      <c r="R125" s="159"/>
      <c r="S125" s="159"/>
      <c r="T125" s="159"/>
    </row>
    <row r="126" spans="1:20" ht="17.25" hidden="1" customHeight="1" outlineLevel="1">
      <c r="A126" s="177"/>
      <c r="B126" s="291">
        <v>15</v>
      </c>
      <c r="C126" s="181">
        <v>45033</v>
      </c>
      <c r="D126" s="170" t="s">
        <v>99</v>
      </c>
      <c r="E126" s="171">
        <f t="shared" si="0"/>
        <v>961800000</v>
      </c>
      <c r="F126" s="170" t="s">
        <v>16</v>
      </c>
      <c r="G126" s="171">
        <v>1200000</v>
      </c>
      <c r="H126" s="173">
        <v>801.5</v>
      </c>
      <c r="I126" s="174"/>
      <c r="J126" s="174" t="s">
        <v>98</v>
      </c>
      <c r="K126" s="175" t="str">
        <f t="shared" si="1"/>
        <v>ABRIL</v>
      </c>
      <c r="L126" s="159"/>
      <c r="M126" s="159"/>
      <c r="N126" s="159"/>
      <c r="O126" s="159"/>
      <c r="P126" s="159"/>
      <c r="Q126" s="159"/>
      <c r="R126" s="159"/>
      <c r="S126" s="159"/>
      <c r="T126" s="159"/>
    </row>
    <row r="127" spans="1:20" ht="17.25" hidden="1" customHeight="1" outlineLevel="1">
      <c r="A127" s="177"/>
      <c r="B127" s="277"/>
      <c r="C127" s="181">
        <v>48322</v>
      </c>
      <c r="D127" s="170" t="s">
        <v>96</v>
      </c>
      <c r="E127" s="171">
        <f t="shared" si="0"/>
        <v>635520000</v>
      </c>
      <c r="F127" s="170" t="s">
        <v>97</v>
      </c>
      <c r="G127" s="171">
        <v>800000</v>
      </c>
      <c r="H127" s="183">
        <v>794.4</v>
      </c>
      <c r="I127" s="187"/>
      <c r="J127" s="174" t="s">
        <v>98</v>
      </c>
      <c r="K127" s="175" t="str">
        <f t="shared" si="1"/>
        <v>ABRIL</v>
      </c>
      <c r="L127" s="159"/>
      <c r="M127" s="159"/>
      <c r="N127" s="159"/>
      <c r="O127" s="159"/>
      <c r="P127" s="159"/>
      <c r="Q127" s="159"/>
      <c r="R127" s="159"/>
      <c r="S127" s="159"/>
      <c r="T127" s="159"/>
    </row>
    <row r="128" spans="1:20" ht="17.25" hidden="1" customHeight="1" outlineLevel="1">
      <c r="A128" s="177"/>
      <c r="B128" s="277"/>
      <c r="C128" s="181">
        <v>45035</v>
      </c>
      <c r="D128" s="170" t="s">
        <v>96</v>
      </c>
      <c r="E128" s="171">
        <f t="shared" si="0"/>
        <v>480600000</v>
      </c>
      <c r="F128" s="170" t="s">
        <v>97</v>
      </c>
      <c r="G128" s="171">
        <v>600000</v>
      </c>
      <c r="H128" s="183">
        <v>801</v>
      </c>
      <c r="I128" s="174"/>
      <c r="J128" s="174" t="s">
        <v>98</v>
      </c>
      <c r="K128" s="175" t="str">
        <f t="shared" si="1"/>
        <v>ABRIL</v>
      </c>
      <c r="L128" s="159"/>
      <c r="M128" s="159"/>
      <c r="N128" s="159"/>
      <c r="O128" s="159"/>
      <c r="P128" s="159"/>
      <c r="Q128" s="159"/>
      <c r="R128" s="159"/>
      <c r="S128" s="159"/>
      <c r="T128" s="159"/>
    </row>
    <row r="129" spans="1:20" ht="17.25" hidden="1" customHeight="1" outlineLevel="1">
      <c r="A129" s="177"/>
      <c r="B129" s="277"/>
      <c r="C129" s="181">
        <v>45036</v>
      </c>
      <c r="D129" s="170" t="s">
        <v>101</v>
      </c>
      <c r="E129" s="171">
        <f t="shared" si="0"/>
        <v>316360000</v>
      </c>
      <c r="F129" s="170" t="s">
        <v>102</v>
      </c>
      <c r="G129" s="171">
        <v>400000</v>
      </c>
      <c r="H129" s="173">
        <v>790.9</v>
      </c>
      <c r="I129" s="174"/>
      <c r="J129" s="174" t="s">
        <v>98</v>
      </c>
      <c r="K129" s="175" t="str">
        <f t="shared" si="1"/>
        <v>ABRIL</v>
      </c>
      <c r="L129" s="159"/>
      <c r="M129" s="159"/>
      <c r="N129" s="159"/>
      <c r="O129" s="159"/>
      <c r="P129" s="159"/>
      <c r="Q129" s="159"/>
      <c r="R129" s="159"/>
      <c r="S129" s="159"/>
      <c r="T129" s="159"/>
    </row>
    <row r="130" spans="1:20" ht="17.25" hidden="1" customHeight="1" outlineLevel="1">
      <c r="A130" s="177"/>
      <c r="B130" s="278"/>
      <c r="C130" s="181">
        <v>45037</v>
      </c>
      <c r="D130" s="170" t="s">
        <v>96</v>
      </c>
      <c r="E130" s="171">
        <f t="shared" si="0"/>
        <v>636760000</v>
      </c>
      <c r="F130" s="170" t="s">
        <v>97</v>
      </c>
      <c r="G130" s="182">
        <v>800000</v>
      </c>
      <c r="H130" s="183">
        <v>795.95</v>
      </c>
      <c r="I130" s="174"/>
      <c r="J130" s="174" t="s">
        <v>98</v>
      </c>
      <c r="K130" s="175" t="str">
        <f t="shared" si="1"/>
        <v>ABRIL</v>
      </c>
      <c r="L130" s="159"/>
      <c r="M130" s="159"/>
      <c r="N130" s="159"/>
      <c r="O130" s="159"/>
      <c r="P130" s="159"/>
      <c r="Q130" s="159"/>
      <c r="R130" s="159"/>
      <c r="S130" s="159"/>
      <c r="T130" s="159"/>
    </row>
    <row r="131" spans="1:20" ht="17.25" hidden="1" customHeight="1" outlineLevel="1">
      <c r="A131" s="177"/>
      <c r="B131" s="291">
        <v>16</v>
      </c>
      <c r="C131" s="181">
        <v>45040</v>
      </c>
      <c r="D131" s="170" t="s">
        <v>101</v>
      </c>
      <c r="E131" s="171">
        <f t="shared" si="0"/>
        <v>978000000</v>
      </c>
      <c r="F131" s="170" t="s">
        <v>102</v>
      </c>
      <c r="G131" s="171">
        <v>1200000</v>
      </c>
      <c r="H131" s="173">
        <v>815</v>
      </c>
      <c r="I131" s="174"/>
      <c r="J131" s="174" t="s">
        <v>98</v>
      </c>
      <c r="K131" s="175" t="str">
        <f t="shared" si="1"/>
        <v>ABRIL</v>
      </c>
      <c r="L131" s="159"/>
      <c r="M131" s="159"/>
      <c r="N131" s="159"/>
      <c r="O131" s="159"/>
      <c r="P131" s="159"/>
      <c r="Q131" s="159"/>
      <c r="R131" s="159"/>
      <c r="S131" s="159"/>
      <c r="T131" s="159"/>
    </row>
    <row r="132" spans="1:20" ht="17.25" hidden="1" customHeight="1" outlineLevel="1">
      <c r="A132" s="177"/>
      <c r="B132" s="277"/>
      <c r="C132" s="169">
        <v>45041</v>
      </c>
      <c r="D132" s="170" t="s">
        <v>96</v>
      </c>
      <c r="E132" s="171">
        <f t="shared" si="0"/>
        <v>654000000</v>
      </c>
      <c r="F132" s="170" t="s">
        <v>97</v>
      </c>
      <c r="G132" s="171">
        <v>800000</v>
      </c>
      <c r="H132" s="173">
        <v>817.5</v>
      </c>
      <c r="I132" s="174"/>
      <c r="J132" s="174" t="s">
        <v>98</v>
      </c>
      <c r="K132" s="175" t="str">
        <f t="shared" si="1"/>
        <v>ABRIL</v>
      </c>
      <c r="L132" s="159"/>
      <c r="M132" s="159"/>
      <c r="N132" s="159"/>
      <c r="O132" s="159"/>
      <c r="P132" s="159"/>
      <c r="Q132" s="159"/>
      <c r="R132" s="159"/>
      <c r="S132" s="159"/>
      <c r="T132" s="159"/>
    </row>
    <row r="133" spans="1:20" ht="17.25" hidden="1" customHeight="1" outlineLevel="1">
      <c r="A133" s="177"/>
      <c r="B133" s="277"/>
      <c r="C133" s="181">
        <v>45042</v>
      </c>
      <c r="D133" s="170" t="s">
        <v>96</v>
      </c>
      <c r="E133" s="171">
        <f t="shared" si="0"/>
        <v>484080000</v>
      </c>
      <c r="F133" s="170" t="s">
        <v>97</v>
      </c>
      <c r="G133" s="171">
        <v>600000</v>
      </c>
      <c r="H133" s="173">
        <v>806.8</v>
      </c>
      <c r="I133" s="174"/>
      <c r="J133" s="174" t="s">
        <v>98</v>
      </c>
      <c r="K133" s="175" t="str">
        <f t="shared" si="1"/>
        <v>ABRIL</v>
      </c>
      <c r="L133" s="159"/>
      <c r="M133" s="159"/>
      <c r="N133" s="159"/>
      <c r="O133" s="159"/>
      <c r="P133" s="159"/>
      <c r="Q133" s="159"/>
      <c r="R133" s="159"/>
      <c r="S133" s="159"/>
      <c r="T133" s="159"/>
    </row>
    <row r="134" spans="1:20" ht="17.25" hidden="1" customHeight="1" outlineLevel="1">
      <c r="A134" s="177"/>
      <c r="B134" s="277"/>
      <c r="C134" s="181">
        <v>45043</v>
      </c>
      <c r="D134" s="170" t="s">
        <v>101</v>
      </c>
      <c r="E134" s="171">
        <f t="shared" si="0"/>
        <v>561330000</v>
      </c>
      <c r="F134" s="170" t="s">
        <v>102</v>
      </c>
      <c r="G134" s="171">
        <v>700000</v>
      </c>
      <c r="H134" s="173">
        <v>801.9</v>
      </c>
      <c r="I134" s="174"/>
      <c r="J134" s="174" t="s">
        <v>98</v>
      </c>
      <c r="K134" s="175" t="str">
        <f t="shared" si="1"/>
        <v>ABRIL</v>
      </c>
      <c r="L134" s="159"/>
      <c r="M134" s="159"/>
      <c r="N134" s="159"/>
      <c r="O134" s="159"/>
      <c r="P134" s="159"/>
      <c r="Q134" s="159"/>
      <c r="R134" s="159"/>
      <c r="S134" s="159"/>
      <c r="T134" s="159"/>
    </row>
    <row r="135" spans="1:20" ht="17.25" hidden="1" customHeight="1" outlineLevel="1">
      <c r="A135" s="177"/>
      <c r="B135" s="278"/>
      <c r="C135" s="181">
        <v>45044</v>
      </c>
      <c r="D135" s="170" t="s">
        <v>96</v>
      </c>
      <c r="E135" s="171">
        <f t="shared" si="0"/>
        <v>1122660000</v>
      </c>
      <c r="F135" s="170" t="s">
        <v>97</v>
      </c>
      <c r="G135" s="171">
        <v>1400000</v>
      </c>
      <c r="H135" s="173">
        <v>801.9</v>
      </c>
      <c r="I135" s="174"/>
      <c r="J135" s="174" t="s">
        <v>98</v>
      </c>
      <c r="K135" s="175" t="str">
        <f t="shared" si="1"/>
        <v>ABRIL</v>
      </c>
      <c r="L135" s="159"/>
      <c r="M135" s="159"/>
      <c r="N135" s="159"/>
      <c r="O135" s="159"/>
      <c r="P135" s="159"/>
      <c r="Q135" s="159"/>
      <c r="R135" s="159"/>
      <c r="S135" s="159"/>
      <c r="T135" s="159"/>
    </row>
    <row r="136" spans="1:20" ht="17.25" hidden="1" customHeight="1" outlineLevel="1">
      <c r="A136" s="177"/>
      <c r="B136" s="291">
        <v>17</v>
      </c>
      <c r="C136" s="181">
        <v>45048</v>
      </c>
      <c r="D136" s="170" t="s">
        <v>101</v>
      </c>
      <c r="E136" s="171">
        <f t="shared" si="0"/>
        <v>2259040000</v>
      </c>
      <c r="F136" s="170" t="s">
        <v>102</v>
      </c>
      <c r="G136" s="171">
        <v>2800000</v>
      </c>
      <c r="H136" s="173">
        <v>806.8</v>
      </c>
      <c r="I136" s="174"/>
      <c r="J136" s="174" t="s">
        <v>98</v>
      </c>
      <c r="K136" s="175" t="str">
        <f t="shared" si="1"/>
        <v>MAYO</v>
      </c>
      <c r="L136" s="159"/>
      <c r="M136" s="159"/>
      <c r="N136" s="159"/>
      <c r="O136" s="159"/>
      <c r="P136" s="159"/>
      <c r="Q136" s="159"/>
      <c r="R136" s="159"/>
      <c r="S136" s="159"/>
      <c r="T136" s="159"/>
    </row>
    <row r="137" spans="1:20" ht="17.25" hidden="1" customHeight="1" outlineLevel="1">
      <c r="A137" s="177"/>
      <c r="B137" s="277"/>
      <c r="C137" s="181">
        <v>45049</v>
      </c>
      <c r="D137" s="170" t="s">
        <v>96</v>
      </c>
      <c r="E137" s="171">
        <f t="shared" si="0"/>
        <v>969480000</v>
      </c>
      <c r="F137" s="170" t="s">
        <v>97</v>
      </c>
      <c r="G137" s="171">
        <v>1200000</v>
      </c>
      <c r="H137" s="173">
        <v>807.9</v>
      </c>
      <c r="I137" s="174"/>
      <c r="J137" s="174" t="s">
        <v>98</v>
      </c>
      <c r="K137" s="175" t="str">
        <f t="shared" si="1"/>
        <v>MAYO</v>
      </c>
      <c r="L137" s="159"/>
      <c r="M137" s="159"/>
      <c r="N137" s="159"/>
      <c r="O137" s="159"/>
      <c r="P137" s="159"/>
      <c r="Q137" s="159"/>
      <c r="R137" s="159"/>
      <c r="S137" s="159"/>
      <c r="T137" s="159"/>
    </row>
    <row r="138" spans="1:20" ht="17.25" hidden="1" customHeight="1" outlineLevel="1">
      <c r="A138" s="177"/>
      <c r="B138" s="277"/>
      <c r="C138" s="181">
        <v>45050</v>
      </c>
      <c r="D138" s="170" t="s">
        <v>101</v>
      </c>
      <c r="E138" s="171">
        <f t="shared" si="0"/>
        <v>1125320000</v>
      </c>
      <c r="F138" s="170" t="s">
        <v>102</v>
      </c>
      <c r="G138" s="171">
        <v>1400000</v>
      </c>
      <c r="H138" s="173">
        <v>803.8</v>
      </c>
      <c r="I138" s="174"/>
      <c r="J138" s="174" t="s">
        <v>98</v>
      </c>
      <c r="K138" s="175" t="str">
        <f t="shared" si="1"/>
        <v>MAYO</v>
      </c>
      <c r="L138" s="159"/>
      <c r="M138" s="159"/>
      <c r="N138" s="159"/>
      <c r="O138" s="159"/>
      <c r="P138" s="159"/>
      <c r="Q138" s="159"/>
      <c r="R138" s="159"/>
      <c r="S138" s="159"/>
      <c r="T138" s="159"/>
    </row>
    <row r="139" spans="1:20" ht="17.25" hidden="1" customHeight="1" outlineLevel="1">
      <c r="A139" s="177"/>
      <c r="B139" s="277"/>
      <c r="C139" s="181">
        <v>45050</v>
      </c>
      <c r="D139" s="170" t="s">
        <v>96</v>
      </c>
      <c r="E139" s="171">
        <f t="shared" si="0"/>
        <v>239760000</v>
      </c>
      <c r="F139" s="170" t="s">
        <v>97</v>
      </c>
      <c r="G139" s="171">
        <v>300000</v>
      </c>
      <c r="H139" s="183">
        <v>799.2</v>
      </c>
      <c r="I139" s="174"/>
      <c r="J139" s="174" t="s">
        <v>98</v>
      </c>
      <c r="K139" s="175" t="str">
        <f t="shared" si="1"/>
        <v>MAYO</v>
      </c>
      <c r="L139" s="159"/>
      <c r="M139" s="159"/>
      <c r="N139" s="159"/>
      <c r="O139" s="159"/>
      <c r="P139" s="159"/>
      <c r="Q139" s="159"/>
      <c r="R139" s="159"/>
      <c r="S139" s="159"/>
      <c r="T139" s="159"/>
    </row>
    <row r="140" spans="1:20" ht="17.25" hidden="1" customHeight="1" outlineLevel="1">
      <c r="A140" s="177"/>
      <c r="B140" s="278"/>
      <c r="C140" s="181">
        <v>45051</v>
      </c>
      <c r="D140" s="170" t="s">
        <v>101</v>
      </c>
      <c r="E140" s="171">
        <f t="shared" si="0"/>
        <v>715860000</v>
      </c>
      <c r="F140" s="170" t="s">
        <v>102</v>
      </c>
      <c r="G140" s="171">
        <v>900000</v>
      </c>
      <c r="H140" s="173">
        <v>795.4</v>
      </c>
      <c r="I140" s="174"/>
      <c r="J140" s="174" t="s">
        <v>98</v>
      </c>
      <c r="K140" s="175" t="str">
        <f t="shared" si="1"/>
        <v>MAYO</v>
      </c>
      <c r="L140" s="159"/>
      <c r="M140" s="159"/>
      <c r="N140" s="159"/>
      <c r="O140" s="159"/>
      <c r="P140" s="159"/>
      <c r="Q140" s="159"/>
      <c r="R140" s="159"/>
      <c r="S140" s="159"/>
      <c r="T140" s="159"/>
    </row>
    <row r="141" spans="1:20" ht="17.25" hidden="1" customHeight="1" outlineLevel="1">
      <c r="A141" s="177"/>
      <c r="B141" s="291">
        <v>18</v>
      </c>
      <c r="C141" s="181">
        <v>45054</v>
      </c>
      <c r="D141" s="170" t="s">
        <v>96</v>
      </c>
      <c r="E141" s="171">
        <f t="shared" si="0"/>
        <v>1026220000</v>
      </c>
      <c r="F141" s="170" t="s">
        <v>97</v>
      </c>
      <c r="G141" s="171">
        <v>1300000</v>
      </c>
      <c r="H141" s="183">
        <v>789.4</v>
      </c>
      <c r="I141" s="174"/>
      <c r="J141" s="174" t="s">
        <v>98</v>
      </c>
      <c r="K141" s="175" t="str">
        <f t="shared" si="1"/>
        <v>MAYO</v>
      </c>
      <c r="L141" s="159"/>
      <c r="M141" s="159"/>
      <c r="N141" s="159"/>
      <c r="O141" s="159"/>
      <c r="P141" s="159"/>
      <c r="Q141" s="159"/>
      <c r="R141" s="159"/>
      <c r="S141" s="159"/>
      <c r="T141" s="159"/>
    </row>
    <row r="142" spans="1:20" ht="17.25" hidden="1" customHeight="1" outlineLevel="1">
      <c r="A142" s="177"/>
      <c r="B142" s="277"/>
      <c r="C142" s="181">
        <v>45055</v>
      </c>
      <c r="D142" s="170" t="s">
        <v>101</v>
      </c>
      <c r="E142" s="171">
        <f t="shared" si="0"/>
        <v>796550000</v>
      </c>
      <c r="F142" s="170" t="s">
        <v>102</v>
      </c>
      <c r="G142" s="171">
        <v>1000000</v>
      </c>
      <c r="H142" s="173">
        <v>796.55</v>
      </c>
      <c r="I142" s="174"/>
      <c r="J142" s="174" t="s">
        <v>98</v>
      </c>
      <c r="K142" s="175" t="str">
        <f t="shared" si="1"/>
        <v>MAYO</v>
      </c>
      <c r="L142" s="159"/>
      <c r="M142" s="159"/>
      <c r="N142" s="159"/>
      <c r="O142" s="159"/>
      <c r="P142" s="159"/>
      <c r="Q142" s="159"/>
      <c r="R142" s="159"/>
      <c r="S142" s="159"/>
      <c r="T142" s="159"/>
    </row>
    <row r="143" spans="1:20" ht="17.25" hidden="1" customHeight="1" outlineLevel="1">
      <c r="A143" s="177"/>
      <c r="B143" s="277"/>
      <c r="C143" s="181">
        <v>45056</v>
      </c>
      <c r="D143" s="170" t="s">
        <v>101</v>
      </c>
      <c r="E143" s="171">
        <f t="shared" si="0"/>
        <v>868230000</v>
      </c>
      <c r="F143" s="170" t="s">
        <v>102</v>
      </c>
      <c r="G143" s="171">
        <v>1100000</v>
      </c>
      <c r="H143" s="173">
        <v>789.3</v>
      </c>
      <c r="I143" s="174"/>
      <c r="J143" s="174" t="s">
        <v>98</v>
      </c>
      <c r="K143" s="175" t="str">
        <f t="shared" si="1"/>
        <v>MAYO</v>
      </c>
      <c r="L143" s="159"/>
      <c r="M143" s="159"/>
      <c r="N143" s="159"/>
      <c r="O143" s="159"/>
      <c r="P143" s="159"/>
      <c r="Q143" s="159"/>
      <c r="R143" s="159"/>
      <c r="S143" s="159"/>
      <c r="T143" s="159"/>
    </row>
    <row r="144" spans="1:20" ht="17.25" hidden="1" customHeight="1" outlineLevel="1">
      <c r="A144" s="177"/>
      <c r="B144" s="277"/>
      <c r="C144" s="181">
        <v>45057</v>
      </c>
      <c r="D144" s="170" t="s">
        <v>96</v>
      </c>
      <c r="E144" s="171">
        <f t="shared" si="0"/>
        <v>879340000</v>
      </c>
      <c r="F144" s="170" t="s">
        <v>97</v>
      </c>
      <c r="G144" s="171">
        <v>1100000</v>
      </c>
      <c r="H144" s="183">
        <v>799.4</v>
      </c>
      <c r="I144" s="174"/>
      <c r="J144" s="174" t="s">
        <v>98</v>
      </c>
      <c r="K144" s="175" t="str">
        <f t="shared" si="1"/>
        <v>MAYO</v>
      </c>
      <c r="L144" s="159"/>
      <c r="M144" s="159"/>
      <c r="N144" s="159"/>
      <c r="O144" s="159"/>
      <c r="P144" s="159"/>
      <c r="Q144" s="159"/>
      <c r="R144" s="159"/>
      <c r="S144" s="159"/>
      <c r="T144" s="159" t="s">
        <v>103</v>
      </c>
    </row>
    <row r="145" spans="1:20" ht="17.25" hidden="1" customHeight="1" outlineLevel="1">
      <c r="A145" s="177"/>
      <c r="B145" s="277"/>
      <c r="C145" s="181">
        <v>45058</v>
      </c>
      <c r="D145" s="170" t="s">
        <v>104</v>
      </c>
      <c r="E145" s="171">
        <f t="shared" si="0"/>
        <v>196800000</v>
      </c>
      <c r="F145" s="170" t="s">
        <v>97</v>
      </c>
      <c r="G145" s="171">
        <v>250000</v>
      </c>
      <c r="H145" s="183">
        <v>787.2</v>
      </c>
      <c r="I145" s="174"/>
      <c r="J145" s="188" t="s">
        <v>105</v>
      </c>
      <c r="K145" s="175" t="str">
        <f t="shared" si="1"/>
        <v>MAYO</v>
      </c>
      <c r="L145" s="159"/>
      <c r="M145" s="159"/>
      <c r="N145" s="159"/>
      <c r="O145" s="159"/>
      <c r="P145" s="159"/>
      <c r="Q145" s="159"/>
      <c r="R145" s="159"/>
      <c r="S145" s="159"/>
      <c r="T145" s="159"/>
    </row>
    <row r="146" spans="1:20" ht="17.25" hidden="1" customHeight="1" outlineLevel="1">
      <c r="A146" s="177"/>
      <c r="B146" s="278"/>
      <c r="C146" s="181">
        <v>45058</v>
      </c>
      <c r="D146" s="170" t="s">
        <v>96</v>
      </c>
      <c r="E146" s="171">
        <f t="shared" si="0"/>
        <v>629760000</v>
      </c>
      <c r="F146" s="170" t="s">
        <v>97</v>
      </c>
      <c r="G146" s="171">
        <v>800000</v>
      </c>
      <c r="H146" s="183">
        <v>787.2</v>
      </c>
      <c r="I146" s="174"/>
      <c r="J146" s="174" t="s">
        <v>98</v>
      </c>
      <c r="K146" s="175" t="str">
        <f t="shared" si="1"/>
        <v>MAYO</v>
      </c>
      <c r="L146" s="159"/>
      <c r="M146" s="159"/>
      <c r="N146" s="159"/>
      <c r="O146" s="159"/>
      <c r="P146" s="159"/>
      <c r="Q146" s="159"/>
      <c r="R146" s="159"/>
      <c r="S146" s="159"/>
      <c r="T146" s="159"/>
    </row>
    <row r="147" spans="1:20" ht="17.25" hidden="1" customHeight="1" outlineLevel="1">
      <c r="A147" s="177"/>
      <c r="B147" s="291">
        <v>19</v>
      </c>
      <c r="C147" s="181">
        <v>45061</v>
      </c>
      <c r="D147" s="170" t="s">
        <v>96</v>
      </c>
      <c r="E147" s="171">
        <f t="shared" si="0"/>
        <v>1094660000</v>
      </c>
      <c r="F147" s="170" t="s">
        <v>97</v>
      </c>
      <c r="G147" s="171">
        <v>1400000</v>
      </c>
      <c r="H147" s="183">
        <v>781.9</v>
      </c>
      <c r="I147" s="174"/>
      <c r="J147" s="174" t="s">
        <v>98</v>
      </c>
      <c r="K147" s="175" t="str">
        <f t="shared" si="1"/>
        <v>MAYO</v>
      </c>
      <c r="L147" s="159"/>
      <c r="M147" s="159"/>
      <c r="N147" s="159"/>
      <c r="O147" s="159"/>
      <c r="P147" s="159"/>
      <c r="Q147" s="159"/>
      <c r="R147" s="159"/>
      <c r="S147" s="159"/>
      <c r="T147" s="159"/>
    </row>
    <row r="148" spans="1:20" ht="17.25" hidden="1" customHeight="1" outlineLevel="1">
      <c r="A148" s="177"/>
      <c r="B148" s="277"/>
      <c r="C148" s="181">
        <v>45062</v>
      </c>
      <c r="D148" s="170" t="s">
        <v>96</v>
      </c>
      <c r="E148" s="171">
        <f t="shared" si="0"/>
        <v>871035000</v>
      </c>
      <c r="F148" s="170" t="s">
        <v>97</v>
      </c>
      <c r="G148" s="171">
        <v>1100000</v>
      </c>
      <c r="H148" s="183">
        <v>791.85</v>
      </c>
      <c r="I148" s="174"/>
      <c r="J148" s="174" t="s">
        <v>98</v>
      </c>
      <c r="K148" s="175" t="str">
        <f t="shared" si="1"/>
        <v>MAYO</v>
      </c>
      <c r="L148" s="159"/>
      <c r="M148" s="159"/>
      <c r="N148" s="159"/>
      <c r="O148" s="159"/>
      <c r="P148" s="159"/>
      <c r="Q148" s="159"/>
      <c r="R148" s="159"/>
      <c r="S148" s="159"/>
      <c r="T148" s="159"/>
    </row>
    <row r="149" spans="1:20" ht="17.25" hidden="1" customHeight="1" outlineLevel="1">
      <c r="A149" s="177"/>
      <c r="B149" s="277"/>
      <c r="C149" s="181">
        <v>45063</v>
      </c>
      <c r="D149" s="170" t="s">
        <v>96</v>
      </c>
      <c r="E149" s="171">
        <f t="shared" si="0"/>
        <v>479010000</v>
      </c>
      <c r="F149" s="170" t="s">
        <v>97</v>
      </c>
      <c r="G149" s="171">
        <v>600000</v>
      </c>
      <c r="H149" s="183">
        <v>798.35</v>
      </c>
      <c r="I149" s="174"/>
      <c r="J149" s="174" t="s">
        <v>98</v>
      </c>
      <c r="K149" s="175" t="str">
        <f t="shared" si="1"/>
        <v>MAYO</v>
      </c>
      <c r="L149" s="159"/>
      <c r="M149" s="159"/>
      <c r="N149" s="159"/>
      <c r="O149" s="159"/>
      <c r="P149" s="159"/>
      <c r="Q149" s="159"/>
      <c r="R149" s="159"/>
      <c r="S149" s="159"/>
      <c r="T149" s="159"/>
    </row>
    <row r="150" spans="1:20" ht="17.25" hidden="1" customHeight="1" outlineLevel="1">
      <c r="A150" s="177"/>
      <c r="B150" s="277"/>
      <c r="C150" s="181">
        <v>45064</v>
      </c>
      <c r="D150" s="170" t="s">
        <v>101</v>
      </c>
      <c r="E150" s="171">
        <f t="shared" si="0"/>
        <v>557445000</v>
      </c>
      <c r="F150" s="170" t="s">
        <v>102</v>
      </c>
      <c r="G150" s="171">
        <v>700000</v>
      </c>
      <c r="H150" s="173">
        <v>796.35</v>
      </c>
      <c r="I150" s="174"/>
      <c r="J150" s="174" t="s">
        <v>98</v>
      </c>
      <c r="K150" s="175" t="str">
        <f t="shared" si="1"/>
        <v>MAYO</v>
      </c>
      <c r="L150" s="159"/>
      <c r="M150" s="159"/>
      <c r="N150" s="159"/>
      <c r="O150" s="159"/>
      <c r="P150" s="159"/>
      <c r="Q150" s="159"/>
      <c r="R150" s="159"/>
      <c r="S150" s="159"/>
      <c r="T150" s="159"/>
    </row>
    <row r="151" spans="1:20" ht="17.25" hidden="1" customHeight="1" outlineLevel="1">
      <c r="A151" s="177"/>
      <c r="B151" s="278"/>
      <c r="C151" s="181">
        <v>45065</v>
      </c>
      <c r="D151" s="170" t="s">
        <v>96</v>
      </c>
      <c r="E151" s="171">
        <f t="shared" si="0"/>
        <v>319900000</v>
      </c>
      <c r="F151" s="170" t="s">
        <v>97</v>
      </c>
      <c r="G151" s="171">
        <v>400000</v>
      </c>
      <c r="H151" s="183">
        <v>799.75</v>
      </c>
      <c r="I151" s="174"/>
      <c r="J151" s="174" t="s">
        <v>98</v>
      </c>
      <c r="K151" s="175" t="str">
        <f t="shared" si="1"/>
        <v>MAYO</v>
      </c>
      <c r="L151" s="159"/>
      <c r="M151" s="159"/>
      <c r="N151" s="159"/>
      <c r="O151" s="159"/>
      <c r="P151" s="159"/>
      <c r="Q151" s="159"/>
      <c r="R151" s="159"/>
      <c r="S151" s="159"/>
      <c r="T151" s="159"/>
    </row>
    <row r="152" spans="1:20" ht="17.25" hidden="1" customHeight="1" outlineLevel="1">
      <c r="A152" s="177"/>
      <c r="B152" s="291">
        <v>20</v>
      </c>
      <c r="C152" s="181">
        <v>45068</v>
      </c>
      <c r="D152" s="170" t="s">
        <v>96</v>
      </c>
      <c r="E152" s="171">
        <f t="shared" si="0"/>
        <v>881815000</v>
      </c>
      <c r="F152" s="170" t="s">
        <v>97</v>
      </c>
      <c r="G152" s="182">
        <v>1100000</v>
      </c>
      <c r="H152" s="183">
        <v>801.65</v>
      </c>
      <c r="I152" s="174"/>
      <c r="J152" s="174" t="s">
        <v>98</v>
      </c>
      <c r="K152" s="175" t="str">
        <f t="shared" si="1"/>
        <v>MAYO</v>
      </c>
      <c r="L152" s="159"/>
      <c r="M152" s="159"/>
      <c r="N152" s="159"/>
      <c r="O152" s="159"/>
      <c r="P152" s="159"/>
      <c r="Q152" s="159"/>
      <c r="R152" s="159"/>
      <c r="S152" s="159"/>
      <c r="T152" s="159"/>
    </row>
    <row r="153" spans="1:20" ht="17.25" hidden="1" customHeight="1" outlineLevel="1">
      <c r="A153" s="177"/>
      <c r="B153" s="277"/>
      <c r="C153" s="181">
        <v>45069</v>
      </c>
      <c r="D153" s="170" t="s">
        <v>96</v>
      </c>
      <c r="E153" s="171">
        <f t="shared" si="0"/>
        <v>360045000</v>
      </c>
      <c r="F153" s="170" t="s">
        <v>97</v>
      </c>
      <c r="G153" s="182">
        <v>450000</v>
      </c>
      <c r="H153" s="183">
        <v>800.1</v>
      </c>
      <c r="I153" s="174"/>
      <c r="J153" s="174" t="s">
        <v>98</v>
      </c>
      <c r="K153" s="175" t="str">
        <f t="shared" si="1"/>
        <v>MAYO</v>
      </c>
      <c r="L153" s="159"/>
      <c r="M153" s="159"/>
      <c r="N153" s="159"/>
      <c r="O153" s="159"/>
      <c r="P153" s="159"/>
      <c r="Q153" s="159"/>
      <c r="R153" s="159"/>
      <c r="S153" s="159"/>
      <c r="T153" s="159"/>
    </row>
    <row r="154" spans="1:20" ht="17.25" hidden="1" customHeight="1" outlineLevel="1">
      <c r="A154" s="177"/>
      <c r="B154" s="277"/>
      <c r="C154" s="181">
        <v>45070</v>
      </c>
      <c r="D154" s="170" t="s">
        <v>101</v>
      </c>
      <c r="E154" s="171">
        <f t="shared" si="0"/>
        <v>564060000</v>
      </c>
      <c r="F154" s="170" t="s">
        <v>102</v>
      </c>
      <c r="G154" s="171">
        <v>700000</v>
      </c>
      <c r="H154" s="173">
        <v>805.8</v>
      </c>
      <c r="I154" s="174"/>
      <c r="J154" s="174" t="s">
        <v>98</v>
      </c>
      <c r="K154" s="175" t="str">
        <f t="shared" si="1"/>
        <v>MAYO</v>
      </c>
      <c r="L154" s="159"/>
      <c r="M154" s="159"/>
      <c r="N154" s="159"/>
      <c r="O154" s="159"/>
      <c r="P154" s="159"/>
      <c r="Q154" s="159"/>
      <c r="R154" s="159"/>
      <c r="S154" s="159"/>
      <c r="T154" s="159"/>
    </row>
    <row r="155" spans="1:20" ht="17.25" hidden="1" customHeight="1" outlineLevel="1">
      <c r="A155" s="177"/>
      <c r="B155" s="277"/>
      <c r="C155" s="181">
        <v>45071</v>
      </c>
      <c r="D155" s="170" t="s">
        <v>101</v>
      </c>
      <c r="E155" s="171">
        <f t="shared" si="0"/>
        <v>406200000</v>
      </c>
      <c r="F155" s="170" t="s">
        <v>102</v>
      </c>
      <c r="G155" s="171">
        <v>500000</v>
      </c>
      <c r="H155" s="173">
        <v>812.4</v>
      </c>
      <c r="I155" s="174"/>
      <c r="J155" s="174" t="s">
        <v>98</v>
      </c>
      <c r="K155" s="175" t="str">
        <f t="shared" si="1"/>
        <v>MAYO</v>
      </c>
      <c r="L155" s="159"/>
      <c r="M155" s="159"/>
      <c r="N155" s="159"/>
      <c r="O155" s="159"/>
      <c r="P155" s="159"/>
      <c r="Q155" s="159"/>
      <c r="R155" s="159"/>
      <c r="S155" s="159"/>
      <c r="T155" s="159"/>
    </row>
    <row r="156" spans="1:20" ht="17.25" hidden="1" customHeight="1" outlineLevel="1">
      <c r="A156" s="177"/>
      <c r="B156" s="278"/>
      <c r="C156" s="181">
        <v>45072</v>
      </c>
      <c r="D156" s="170" t="s">
        <v>96</v>
      </c>
      <c r="E156" s="171">
        <f t="shared" si="0"/>
        <v>604275000</v>
      </c>
      <c r="F156" s="170" t="s">
        <v>97</v>
      </c>
      <c r="G156" s="182">
        <v>750000</v>
      </c>
      <c r="H156" s="183">
        <v>805.7</v>
      </c>
      <c r="I156" s="174"/>
      <c r="J156" s="174" t="s">
        <v>98</v>
      </c>
      <c r="K156" s="175" t="str">
        <f t="shared" si="1"/>
        <v>MAYO</v>
      </c>
      <c r="L156" s="159"/>
      <c r="M156" s="159"/>
      <c r="N156" s="159"/>
      <c r="O156" s="159"/>
      <c r="P156" s="159"/>
      <c r="Q156" s="159"/>
      <c r="R156" s="159"/>
      <c r="S156" s="159"/>
      <c r="T156" s="159"/>
    </row>
    <row r="157" spans="1:20" ht="17.25" hidden="1" customHeight="1" outlineLevel="1">
      <c r="A157" s="177"/>
      <c r="B157" s="291">
        <v>21</v>
      </c>
      <c r="C157" s="181">
        <v>6692488</v>
      </c>
      <c r="D157" s="170" t="s">
        <v>101</v>
      </c>
      <c r="E157" s="171">
        <f t="shared" si="0"/>
        <v>878240000</v>
      </c>
      <c r="F157" s="170" t="s">
        <v>102</v>
      </c>
      <c r="G157" s="171">
        <v>1100000</v>
      </c>
      <c r="H157" s="173">
        <v>798.4</v>
      </c>
      <c r="I157" s="174"/>
      <c r="J157" s="174" t="s">
        <v>98</v>
      </c>
      <c r="K157" s="175" t="e">
        <f t="shared" si="1"/>
        <v>#VALUE!</v>
      </c>
      <c r="L157" s="159"/>
      <c r="M157" s="159"/>
      <c r="N157" s="159"/>
      <c r="O157" s="159"/>
      <c r="P157" s="159"/>
      <c r="Q157" s="159"/>
      <c r="R157" s="159"/>
      <c r="S157" s="159"/>
      <c r="T157" s="159"/>
    </row>
    <row r="158" spans="1:20" ht="17.25" hidden="1" customHeight="1" outlineLevel="1">
      <c r="A158" s="177"/>
      <c r="B158" s="277"/>
      <c r="C158" s="181">
        <v>45076</v>
      </c>
      <c r="D158" s="170" t="s">
        <v>96</v>
      </c>
      <c r="E158" s="171">
        <f t="shared" si="0"/>
        <v>966180000</v>
      </c>
      <c r="F158" s="170" t="s">
        <v>97</v>
      </c>
      <c r="G158" s="182">
        <v>1200000</v>
      </c>
      <c r="H158" s="183">
        <v>805.15</v>
      </c>
      <c r="I158" s="189"/>
      <c r="J158" s="174" t="s">
        <v>98</v>
      </c>
      <c r="K158" s="175" t="str">
        <f t="shared" si="1"/>
        <v>MAYO</v>
      </c>
      <c r="L158" s="159"/>
      <c r="M158" s="159"/>
      <c r="N158" s="159"/>
      <c r="O158" s="159"/>
      <c r="P158" s="159"/>
      <c r="Q158" s="159"/>
      <c r="R158" s="159"/>
      <c r="S158" s="159"/>
      <c r="T158" s="159"/>
    </row>
    <row r="159" spans="1:20" ht="17.25" hidden="1" customHeight="1" outlineLevel="1">
      <c r="A159" s="177"/>
      <c r="B159" s="277"/>
      <c r="C159" s="181">
        <v>45077</v>
      </c>
      <c r="D159" s="170" t="s">
        <v>101</v>
      </c>
      <c r="E159" s="171">
        <f t="shared" si="0"/>
        <v>975840000</v>
      </c>
      <c r="F159" s="170" t="s">
        <v>102</v>
      </c>
      <c r="G159" s="171">
        <v>1200000</v>
      </c>
      <c r="H159" s="173">
        <v>813.2</v>
      </c>
      <c r="I159" s="174"/>
      <c r="J159" s="174" t="s">
        <v>98</v>
      </c>
      <c r="K159" s="175" t="str">
        <f t="shared" si="1"/>
        <v>MAYO</v>
      </c>
      <c r="L159" s="159"/>
      <c r="M159" s="159"/>
      <c r="N159" s="159"/>
      <c r="O159" s="159"/>
      <c r="P159" s="159"/>
      <c r="Q159" s="159"/>
      <c r="R159" s="159"/>
      <c r="S159" s="159"/>
      <c r="T159" s="159"/>
    </row>
    <row r="160" spans="1:20" ht="17.25" hidden="1" customHeight="1" outlineLevel="1">
      <c r="A160" s="177"/>
      <c r="B160" s="277"/>
      <c r="C160" s="181">
        <v>45078</v>
      </c>
      <c r="D160" s="170" t="s">
        <v>101</v>
      </c>
      <c r="E160" s="171">
        <f t="shared" si="0"/>
        <v>1209075000</v>
      </c>
      <c r="F160" s="170" t="s">
        <v>102</v>
      </c>
      <c r="G160" s="171">
        <v>1500000</v>
      </c>
      <c r="H160" s="173">
        <v>806.05</v>
      </c>
      <c r="I160" s="174"/>
      <c r="J160" s="174" t="s">
        <v>98</v>
      </c>
      <c r="K160" s="175" t="str">
        <f t="shared" si="1"/>
        <v>JUNIO</v>
      </c>
      <c r="L160" s="159"/>
      <c r="M160" s="159"/>
      <c r="N160" s="159"/>
      <c r="O160" s="159"/>
      <c r="P160" s="159"/>
      <c r="Q160" s="159"/>
      <c r="R160" s="159"/>
      <c r="S160" s="159"/>
      <c r="T160" s="159"/>
    </row>
    <row r="161" spans="1:20" ht="17.25" hidden="1" customHeight="1" outlineLevel="1">
      <c r="A161" s="177"/>
      <c r="B161" s="278"/>
      <c r="C161" s="181">
        <v>45079</v>
      </c>
      <c r="D161" s="170" t="s">
        <v>96</v>
      </c>
      <c r="E161" s="171">
        <f t="shared" si="0"/>
        <v>957540000</v>
      </c>
      <c r="F161" s="170" t="s">
        <v>97</v>
      </c>
      <c r="G161" s="182">
        <v>1200000</v>
      </c>
      <c r="H161" s="183">
        <v>797.95</v>
      </c>
      <c r="I161" s="174"/>
      <c r="J161" s="174" t="s">
        <v>98</v>
      </c>
      <c r="K161" s="175" t="str">
        <f t="shared" si="1"/>
        <v>JUNIO</v>
      </c>
      <c r="L161" s="159"/>
      <c r="M161" s="159"/>
      <c r="N161" s="159"/>
      <c r="O161" s="159"/>
      <c r="P161" s="159"/>
      <c r="Q161" s="159"/>
      <c r="R161" s="159"/>
      <c r="S161" s="159"/>
      <c r="T161" s="159"/>
    </row>
    <row r="162" spans="1:20" ht="17.25" hidden="1" customHeight="1" outlineLevel="1">
      <c r="A162" s="177"/>
      <c r="B162" s="291">
        <v>22</v>
      </c>
      <c r="C162" s="181">
        <v>45082</v>
      </c>
      <c r="D162" s="170" t="s">
        <v>96</v>
      </c>
      <c r="E162" s="171">
        <f t="shared" si="0"/>
        <v>1595700000</v>
      </c>
      <c r="F162" s="170" t="s">
        <v>97</v>
      </c>
      <c r="G162" s="182">
        <v>2000000</v>
      </c>
      <c r="H162" s="183">
        <v>797.85</v>
      </c>
      <c r="I162" s="174"/>
      <c r="J162" s="174" t="s">
        <v>98</v>
      </c>
      <c r="K162" s="175" t="str">
        <f t="shared" si="1"/>
        <v>JUNIO</v>
      </c>
      <c r="L162" s="159"/>
      <c r="M162" s="159"/>
      <c r="N162" s="159"/>
      <c r="O162" s="159"/>
      <c r="P162" s="159"/>
      <c r="Q162" s="159"/>
      <c r="R162" s="159"/>
      <c r="S162" s="159"/>
      <c r="T162" s="159"/>
    </row>
    <row r="163" spans="1:20" ht="17.25" hidden="1" customHeight="1" outlineLevel="1">
      <c r="A163" s="177"/>
      <c r="B163" s="277"/>
      <c r="C163" s="181">
        <v>45083</v>
      </c>
      <c r="D163" s="170" t="s">
        <v>101</v>
      </c>
      <c r="E163" s="171">
        <f t="shared" si="0"/>
        <v>959880000</v>
      </c>
      <c r="F163" s="170" t="s">
        <v>102</v>
      </c>
      <c r="G163" s="171">
        <v>1200000</v>
      </c>
      <c r="H163" s="173">
        <v>799.9</v>
      </c>
      <c r="I163" s="174"/>
      <c r="J163" s="174" t="s">
        <v>98</v>
      </c>
      <c r="K163" s="175" t="str">
        <f t="shared" si="1"/>
        <v>JUNIO</v>
      </c>
      <c r="L163" s="159"/>
      <c r="M163" s="159"/>
      <c r="N163" s="159"/>
      <c r="O163" s="159"/>
      <c r="P163" s="159"/>
      <c r="Q163" s="159"/>
      <c r="R163" s="159"/>
      <c r="S163" s="159"/>
      <c r="T163" s="159"/>
    </row>
    <row r="164" spans="1:20" ht="17.25" hidden="1" customHeight="1" outlineLevel="1">
      <c r="A164" s="177"/>
      <c r="B164" s="277"/>
      <c r="C164" s="181">
        <v>45084</v>
      </c>
      <c r="D164" s="170" t="s">
        <v>96</v>
      </c>
      <c r="E164" s="171">
        <f t="shared" si="0"/>
        <v>795150000</v>
      </c>
      <c r="F164" s="170" t="s">
        <v>97</v>
      </c>
      <c r="G164" s="171">
        <v>1000000</v>
      </c>
      <c r="H164" s="173">
        <v>795.15</v>
      </c>
      <c r="I164" s="174"/>
      <c r="J164" s="174" t="s">
        <v>98</v>
      </c>
      <c r="K164" s="175" t="str">
        <f t="shared" si="1"/>
        <v>JUNIO</v>
      </c>
      <c r="L164" s="159"/>
      <c r="M164" s="159"/>
      <c r="N164" s="159"/>
      <c r="O164" s="159"/>
      <c r="P164" s="159"/>
      <c r="Q164" s="159"/>
      <c r="R164" s="159"/>
      <c r="S164" s="159"/>
      <c r="T164" s="159"/>
    </row>
    <row r="165" spans="1:20" ht="17.25" hidden="1" customHeight="1" outlineLevel="1">
      <c r="A165" s="177"/>
      <c r="B165" s="277"/>
      <c r="C165" s="181">
        <v>45085</v>
      </c>
      <c r="D165" s="170" t="s">
        <v>101</v>
      </c>
      <c r="E165" s="171">
        <f t="shared" si="0"/>
        <v>873180000</v>
      </c>
      <c r="F165" s="170" t="s">
        <v>102</v>
      </c>
      <c r="G165" s="171">
        <v>1100000</v>
      </c>
      <c r="H165" s="173">
        <v>793.8</v>
      </c>
      <c r="I165" s="174"/>
      <c r="J165" s="174" t="s">
        <v>98</v>
      </c>
      <c r="K165" s="175" t="str">
        <f t="shared" si="1"/>
        <v>JUNIO</v>
      </c>
      <c r="L165" s="159"/>
      <c r="M165" s="159"/>
      <c r="N165" s="159"/>
      <c r="O165" s="159"/>
      <c r="P165" s="159"/>
      <c r="Q165" s="159"/>
      <c r="R165" s="159"/>
      <c r="S165" s="159"/>
      <c r="T165" s="159"/>
    </row>
    <row r="166" spans="1:20" ht="17.25" hidden="1" customHeight="1" outlineLevel="1">
      <c r="A166" s="177"/>
      <c r="B166" s="278"/>
      <c r="C166" s="181">
        <v>45086</v>
      </c>
      <c r="D166" s="170" t="s">
        <v>101</v>
      </c>
      <c r="E166" s="171">
        <f t="shared" si="0"/>
        <v>706410000</v>
      </c>
      <c r="F166" s="170" t="s">
        <v>102</v>
      </c>
      <c r="G166" s="171">
        <v>900000</v>
      </c>
      <c r="H166" s="173">
        <v>784.9</v>
      </c>
      <c r="I166" s="174"/>
      <c r="J166" s="174" t="s">
        <v>98</v>
      </c>
      <c r="K166" s="175" t="str">
        <f t="shared" si="1"/>
        <v>JUNIO</v>
      </c>
      <c r="L166" s="159"/>
      <c r="M166" s="159"/>
      <c r="N166" s="159"/>
      <c r="O166" s="159"/>
      <c r="P166" s="159"/>
      <c r="Q166" s="159"/>
      <c r="R166" s="159"/>
      <c r="S166" s="159"/>
      <c r="T166" s="159"/>
    </row>
    <row r="167" spans="1:20" ht="17.25" hidden="1" customHeight="1" outlineLevel="1">
      <c r="A167" s="177"/>
      <c r="B167" s="291">
        <v>23</v>
      </c>
      <c r="C167" s="181">
        <v>45089</v>
      </c>
      <c r="D167" s="170" t="s">
        <v>96</v>
      </c>
      <c r="E167" s="171">
        <f t="shared" si="0"/>
        <v>887975000</v>
      </c>
      <c r="F167" s="170" t="s">
        <v>97</v>
      </c>
      <c r="G167" s="171">
        <v>1100000</v>
      </c>
      <c r="H167" s="173">
        <v>807.25</v>
      </c>
      <c r="I167" s="174"/>
      <c r="J167" s="174" t="s">
        <v>98</v>
      </c>
      <c r="K167" s="175" t="str">
        <f t="shared" si="1"/>
        <v>JUNIO</v>
      </c>
      <c r="L167" s="159"/>
      <c r="M167" s="159"/>
      <c r="N167" s="159"/>
      <c r="O167" s="159"/>
      <c r="P167" s="159"/>
      <c r="Q167" s="159"/>
      <c r="R167" s="159"/>
      <c r="S167" s="159"/>
      <c r="T167" s="159"/>
    </row>
    <row r="168" spans="1:20" ht="17.25" hidden="1" customHeight="1" outlineLevel="1">
      <c r="A168" s="177"/>
      <c r="B168" s="277"/>
      <c r="C168" s="181">
        <v>45090</v>
      </c>
      <c r="D168" s="170" t="s">
        <v>101</v>
      </c>
      <c r="E168" s="171">
        <f t="shared" si="0"/>
        <v>402625000</v>
      </c>
      <c r="F168" s="170" t="s">
        <v>102</v>
      </c>
      <c r="G168" s="171">
        <v>500000</v>
      </c>
      <c r="H168" s="173">
        <v>805.25</v>
      </c>
      <c r="I168" s="174"/>
      <c r="J168" s="174" t="s">
        <v>98</v>
      </c>
      <c r="K168" s="175" t="str">
        <f t="shared" si="1"/>
        <v>JUNIO</v>
      </c>
      <c r="L168" s="159"/>
      <c r="M168" s="159"/>
      <c r="N168" s="159"/>
      <c r="O168" s="159"/>
      <c r="P168" s="159"/>
      <c r="Q168" s="159"/>
      <c r="R168" s="159"/>
      <c r="S168" s="159"/>
      <c r="T168" s="159"/>
    </row>
    <row r="169" spans="1:20" ht="17.25" hidden="1" customHeight="1" outlineLevel="1">
      <c r="A169" s="177"/>
      <c r="B169" s="277"/>
      <c r="C169" s="181">
        <v>45091</v>
      </c>
      <c r="D169" s="170" t="s">
        <v>101</v>
      </c>
      <c r="E169" s="171">
        <f t="shared" si="0"/>
        <v>558250000</v>
      </c>
      <c r="F169" s="170" t="s">
        <v>102</v>
      </c>
      <c r="G169" s="171">
        <v>700000</v>
      </c>
      <c r="H169" s="173">
        <v>797.5</v>
      </c>
      <c r="I169" s="174"/>
      <c r="J169" s="174" t="s">
        <v>98</v>
      </c>
      <c r="K169" s="175" t="str">
        <f t="shared" si="1"/>
        <v>JUNIO</v>
      </c>
      <c r="L169" s="159"/>
      <c r="M169" s="159"/>
      <c r="N169" s="159"/>
      <c r="O169" s="159"/>
      <c r="P169" s="159"/>
      <c r="Q169" s="159"/>
      <c r="R169" s="159"/>
      <c r="S169" s="159"/>
      <c r="T169" s="159"/>
    </row>
    <row r="170" spans="1:20" ht="17.25" hidden="1" customHeight="1" outlineLevel="1">
      <c r="A170" s="177"/>
      <c r="B170" s="277"/>
      <c r="C170" s="181">
        <v>45092</v>
      </c>
      <c r="D170" s="170" t="s">
        <v>96</v>
      </c>
      <c r="E170" s="171">
        <f t="shared" si="0"/>
        <v>558040000</v>
      </c>
      <c r="F170" s="170" t="s">
        <v>97</v>
      </c>
      <c r="G170" s="171">
        <v>700000</v>
      </c>
      <c r="H170" s="173">
        <v>797.2</v>
      </c>
      <c r="I170" s="174"/>
      <c r="J170" s="174" t="s">
        <v>98</v>
      </c>
      <c r="K170" s="175" t="str">
        <f t="shared" si="1"/>
        <v>JUNIO</v>
      </c>
      <c r="L170" s="159"/>
      <c r="M170" s="159"/>
      <c r="N170" s="159"/>
      <c r="O170" s="159"/>
      <c r="P170" s="159"/>
      <c r="Q170" s="159"/>
      <c r="R170" s="159"/>
      <c r="S170" s="159"/>
      <c r="T170" s="159"/>
    </row>
    <row r="171" spans="1:20" ht="17.25" hidden="1" customHeight="1" outlineLevel="1">
      <c r="A171" s="177"/>
      <c r="B171" s="277"/>
      <c r="C171" s="181">
        <v>45093</v>
      </c>
      <c r="D171" s="170" t="s">
        <v>104</v>
      </c>
      <c r="E171" s="171">
        <f t="shared" si="0"/>
        <v>158890000</v>
      </c>
      <c r="F171" s="170" t="s">
        <v>97</v>
      </c>
      <c r="G171" s="171">
        <v>200000</v>
      </c>
      <c r="H171" s="173">
        <v>794.45</v>
      </c>
      <c r="I171" s="174"/>
      <c r="J171" s="188" t="s">
        <v>105</v>
      </c>
      <c r="K171" s="175" t="str">
        <f t="shared" si="1"/>
        <v>JUNIO</v>
      </c>
      <c r="L171" s="159"/>
      <c r="M171" s="159"/>
      <c r="N171" s="159"/>
      <c r="O171" s="159"/>
      <c r="P171" s="159"/>
      <c r="Q171" s="159"/>
      <c r="R171" s="159"/>
      <c r="S171" s="159"/>
      <c r="T171" s="159"/>
    </row>
    <row r="172" spans="1:20" ht="17.25" hidden="1" customHeight="1" outlineLevel="1">
      <c r="A172" s="177"/>
      <c r="B172" s="278"/>
      <c r="C172" s="181">
        <v>45093</v>
      </c>
      <c r="D172" s="170" t="s">
        <v>96</v>
      </c>
      <c r="E172" s="171">
        <f t="shared" si="0"/>
        <v>635560000</v>
      </c>
      <c r="F172" s="170" t="s">
        <v>97</v>
      </c>
      <c r="G172" s="171">
        <v>800000</v>
      </c>
      <c r="H172" s="173">
        <v>794.45</v>
      </c>
      <c r="I172" s="174"/>
      <c r="J172" s="174" t="s">
        <v>98</v>
      </c>
      <c r="K172" s="175" t="str">
        <f t="shared" si="1"/>
        <v>JUNIO</v>
      </c>
      <c r="L172" s="159"/>
      <c r="M172" s="159"/>
      <c r="N172" s="159"/>
      <c r="O172" s="159"/>
      <c r="P172" s="159"/>
      <c r="Q172" s="159"/>
      <c r="R172" s="159"/>
      <c r="S172" s="159"/>
      <c r="T172" s="159"/>
    </row>
    <row r="173" spans="1:20" ht="17.25" hidden="1" customHeight="1" outlineLevel="1">
      <c r="A173" s="177"/>
      <c r="B173" s="291">
        <v>24</v>
      </c>
      <c r="C173" s="181">
        <v>45096</v>
      </c>
      <c r="D173" s="170" t="s">
        <v>101</v>
      </c>
      <c r="E173" s="171">
        <f t="shared" si="0"/>
        <v>874005000</v>
      </c>
      <c r="F173" s="170" t="s">
        <v>102</v>
      </c>
      <c r="G173" s="171">
        <v>1100000</v>
      </c>
      <c r="H173" s="173">
        <v>794.55</v>
      </c>
      <c r="I173" s="174"/>
      <c r="J173" s="174" t="s">
        <v>98</v>
      </c>
      <c r="K173" s="175" t="str">
        <f t="shared" si="1"/>
        <v>JUNIO</v>
      </c>
      <c r="L173" s="159"/>
      <c r="M173" s="159"/>
      <c r="N173" s="159"/>
      <c r="O173" s="159"/>
      <c r="P173" s="159"/>
      <c r="Q173" s="159"/>
      <c r="R173" s="159"/>
      <c r="S173" s="159"/>
      <c r="T173" s="159"/>
    </row>
    <row r="174" spans="1:20" ht="17.25" hidden="1" customHeight="1" outlineLevel="1">
      <c r="A174" s="177"/>
      <c r="B174" s="277"/>
      <c r="C174" s="181">
        <v>45097</v>
      </c>
      <c r="D174" s="170" t="s">
        <v>101</v>
      </c>
      <c r="E174" s="171">
        <f t="shared" si="0"/>
        <v>481380000</v>
      </c>
      <c r="F174" s="170" t="s">
        <v>102</v>
      </c>
      <c r="G174" s="171">
        <v>600000</v>
      </c>
      <c r="H174" s="173">
        <v>802.3</v>
      </c>
      <c r="I174" s="174"/>
      <c r="J174" s="174" t="s">
        <v>98</v>
      </c>
      <c r="K174" s="175" t="str">
        <f t="shared" si="1"/>
        <v>JUNIO</v>
      </c>
      <c r="L174" s="159"/>
      <c r="M174" s="159"/>
      <c r="N174" s="159"/>
      <c r="O174" s="159"/>
      <c r="P174" s="159"/>
      <c r="Q174" s="159"/>
      <c r="R174" s="159"/>
      <c r="S174" s="159"/>
      <c r="T174" s="159"/>
    </row>
    <row r="175" spans="1:20" ht="17.25" hidden="1" customHeight="1" outlineLevel="1">
      <c r="A175" s="177"/>
      <c r="B175" s="277"/>
      <c r="C175" s="181">
        <v>45099</v>
      </c>
      <c r="D175" s="170" t="s">
        <v>101</v>
      </c>
      <c r="E175" s="171">
        <f t="shared" si="0"/>
        <v>805500000</v>
      </c>
      <c r="F175" s="170" t="s">
        <v>102</v>
      </c>
      <c r="G175" s="171">
        <v>1000000</v>
      </c>
      <c r="H175" s="173">
        <v>805.5</v>
      </c>
      <c r="I175" s="174"/>
      <c r="J175" s="174" t="s">
        <v>98</v>
      </c>
      <c r="K175" s="175" t="str">
        <f t="shared" si="1"/>
        <v>JUNIO</v>
      </c>
      <c r="L175" s="159"/>
      <c r="M175" s="159"/>
      <c r="N175" s="159"/>
      <c r="O175" s="159"/>
      <c r="P175" s="159"/>
      <c r="Q175" s="159"/>
      <c r="R175" s="159"/>
      <c r="S175" s="159"/>
      <c r="T175" s="159"/>
    </row>
    <row r="176" spans="1:20" ht="17.25" hidden="1" customHeight="1" outlineLevel="1">
      <c r="A176" s="177"/>
      <c r="B176" s="278"/>
      <c r="C176" s="181">
        <v>45100</v>
      </c>
      <c r="D176" s="170" t="s">
        <v>101</v>
      </c>
      <c r="E176" s="171">
        <f t="shared" si="0"/>
        <v>486360000</v>
      </c>
      <c r="F176" s="170" t="s">
        <v>102</v>
      </c>
      <c r="G176" s="171">
        <v>600000</v>
      </c>
      <c r="H176" s="173">
        <v>810.6</v>
      </c>
      <c r="I176" s="174"/>
      <c r="J176" s="174" t="s">
        <v>98</v>
      </c>
      <c r="K176" s="175" t="str">
        <f t="shared" si="1"/>
        <v>JUNIO</v>
      </c>
      <c r="L176" s="159"/>
      <c r="M176" s="159"/>
      <c r="N176" s="159"/>
      <c r="O176" s="159"/>
      <c r="P176" s="159"/>
      <c r="Q176" s="159"/>
      <c r="R176" s="159"/>
      <c r="S176" s="159"/>
      <c r="T176" s="159"/>
    </row>
    <row r="177" spans="1:20" ht="17.25" hidden="1" customHeight="1" outlineLevel="1">
      <c r="A177" s="177"/>
      <c r="B177" s="291">
        <v>25</v>
      </c>
      <c r="C177" s="181">
        <v>45104</v>
      </c>
      <c r="D177" s="170" t="s">
        <v>101</v>
      </c>
      <c r="E177" s="171">
        <f t="shared" si="0"/>
        <v>1200450000</v>
      </c>
      <c r="F177" s="170" t="s">
        <v>102</v>
      </c>
      <c r="G177" s="171">
        <v>1500000</v>
      </c>
      <c r="H177" s="173">
        <v>800.3</v>
      </c>
      <c r="I177" s="174"/>
      <c r="J177" s="174" t="s">
        <v>98</v>
      </c>
      <c r="K177" s="175" t="str">
        <f t="shared" si="1"/>
        <v>JUNIO</v>
      </c>
      <c r="L177" s="159"/>
      <c r="M177" s="159"/>
      <c r="N177" s="159"/>
      <c r="O177" s="159"/>
      <c r="P177" s="159"/>
      <c r="Q177" s="159"/>
      <c r="R177" s="159"/>
      <c r="S177" s="159"/>
      <c r="T177" s="159"/>
    </row>
    <row r="178" spans="1:20" ht="17.25" hidden="1" customHeight="1" outlineLevel="1">
      <c r="A178" s="177"/>
      <c r="B178" s="277"/>
      <c r="C178" s="181">
        <v>45105</v>
      </c>
      <c r="D178" s="170" t="s">
        <v>96</v>
      </c>
      <c r="E178" s="171">
        <f t="shared" si="0"/>
        <v>642320000</v>
      </c>
      <c r="F178" s="170" t="s">
        <v>97</v>
      </c>
      <c r="G178" s="171">
        <v>800000</v>
      </c>
      <c r="H178" s="173">
        <v>802.9</v>
      </c>
      <c r="I178" s="174"/>
      <c r="J178" s="174" t="s">
        <v>98</v>
      </c>
      <c r="K178" s="175" t="str">
        <f t="shared" si="1"/>
        <v>JUNIO</v>
      </c>
      <c r="L178" s="159"/>
      <c r="M178" s="159"/>
      <c r="N178" s="159"/>
      <c r="O178" s="159"/>
      <c r="P178" s="159"/>
      <c r="Q178" s="159"/>
      <c r="R178" s="159"/>
      <c r="S178" s="159"/>
      <c r="T178" s="159"/>
    </row>
    <row r="179" spans="1:20" ht="17.25" hidden="1" customHeight="1" outlineLevel="1">
      <c r="A179" s="177"/>
      <c r="B179" s="277"/>
      <c r="C179" s="181">
        <v>45106</v>
      </c>
      <c r="D179" s="170" t="s">
        <v>101</v>
      </c>
      <c r="E179" s="171">
        <f t="shared" si="0"/>
        <v>1041820000</v>
      </c>
      <c r="F179" s="170" t="s">
        <v>102</v>
      </c>
      <c r="G179" s="171">
        <v>1300000</v>
      </c>
      <c r="H179" s="173">
        <v>801.4</v>
      </c>
      <c r="I179" s="174"/>
      <c r="J179" s="174" t="s">
        <v>98</v>
      </c>
      <c r="K179" s="175" t="str">
        <f t="shared" si="1"/>
        <v>JUNIO</v>
      </c>
      <c r="L179" s="159"/>
      <c r="M179" s="159"/>
      <c r="N179" s="159"/>
      <c r="O179" s="159"/>
      <c r="P179" s="159"/>
      <c r="Q179" s="159"/>
      <c r="R179" s="159"/>
      <c r="S179" s="159"/>
      <c r="T179" s="159"/>
    </row>
    <row r="180" spans="1:20" ht="17.25" hidden="1" customHeight="1" outlineLevel="1">
      <c r="A180" s="177"/>
      <c r="B180" s="277"/>
      <c r="C180" s="181">
        <v>45107</v>
      </c>
      <c r="D180" s="170" t="s">
        <v>104</v>
      </c>
      <c r="E180" s="171">
        <f t="shared" si="0"/>
        <v>8020000</v>
      </c>
      <c r="F180" s="170" t="s">
        <v>97</v>
      </c>
      <c r="G180" s="171">
        <v>10000</v>
      </c>
      <c r="H180" s="173">
        <v>802</v>
      </c>
      <c r="I180" s="174"/>
      <c r="J180" s="188" t="s">
        <v>105</v>
      </c>
      <c r="K180" s="175" t="str">
        <f t="shared" si="1"/>
        <v>JUNIO</v>
      </c>
      <c r="L180" s="159"/>
      <c r="M180" s="159"/>
      <c r="N180" s="159"/>
      <c r="O180" s="159"/>
      <c r="P180" s="159"/>
      <c r="Q180" s="159"/>
      <c r="R180" s="159"/>
      <c r="S180" s="159"/>
      <c r="T180" s="159"/>
    </row>
    <row r="181" spans="1:20" ht="17.25" hidden="1" customHeight="1" outlineLevel="1">
      <c r="A181" s="177"/>
      <c r="B181" s="278"/>
      <c r="C181" s="181">
        <v>45107</v>
      </c>
      <c r="D181" s="170" t="s">
        <v>101</v>
      </c>
      <c r="E181" s="171">
        <f t="shared" si="0"/>
        <v>1041820000</v>
      </c>
      <c r="F181" s="170" t="s">
        <v>102</v>
      </c>
      <c r="G181" s="171">
        <v>1300000</v>
      </c>
      <c r="H181" s="173">
        <v>801.4</v>
      </c>
      <c r="I181" s="174"/>
      <c r="J181" s="174" t="s">
        <v>98</v>
      </c>
      <c r="K181" s="175" t="str">
        <f t="shared" si="1"/>
        <v>JUNIO</v>
      </c>
      <c r="L181" s="159"/>
      <c r="M181" s="159"/>
      <c r="N181" s="159"/>
      <c r="O181" s="159"/>
      <c r="P181" s="159"/>
      <c r="Q181" s="159"/>
      <c r="R181" s="159"/>
      <c r="S181" s="159"/>
      <c r="T181" s="159"/>
    </row>
    <row r="182" spans="1:20" ht="17.25" hidden="1" customHeight="1" outlineLevel="1">
      <c r="A182" s="177"/>
      <c r="B182" s="291">
        <v>26</v>
      </c>
      <c r="C182" s="181">
        <v>45080</v>
      </c>
      <c r="D182" s="170" t="s">
        <v>96</v>
      </c>
      <c r="E182" s="171">
        <f t="shared" si="0"/>
        <v>1997250000</v>
      </c>
      <c r="F182" s="170" t="s">
        <v>97</v>
      </c>
      <c r="G182" s="171">
        <v>2500000</v>
      </c>
      <c r="H182" s="173">
        <v>798.9</v>
      </c>
      <c r="I182" s="174"/>
      <c r="J182" s="174" t="s">
        <v>98</v>
      </c>
      <c r="K182" s="175" t="str">
        <f t="shared" si="1"/>
        <v>JUNIO</v>
      </c>
      <c r="L182" s="159"/>
      <c r="M182" s="159"/>
      <c r="N182" s="159"/>
      <c r="O182" s="159"/>
      <c r="P182" s="159"/>
      <c r="Q182" s="159"/>
      <c r="R182" s="159"/>
      <c r="S182" s="159"/>
      <c r="T182" s="159"/>
    </row>
    <row r="183" spans="1:20" ht="17.25" hidden="1" customHeight="1" outlineLevel="1">
      <c r="A183" s="177"/>
      <c r="B183" s="277"/>
      <c r="C183" s="181">
        <v>45111</v>
      </c>
      <c r="D183" s="170" t="s">
        <v>101</v>
      </c>
      <c r="E183" s="171">
        <f t="shared" si="0"/>
        <v>1114820000</v>
      </c>
      <c r="F183" s="170" t="s">
        <v>102</v>
      </c>
      <c r="G183" s="171">
        <v>1400000</v>
      </c>
      <c r="H183" s="173">
        <v>796.3</v>
      </c>
      <c r="I183" s="174"/>
      <c r="J183" s="174" t="s">
        <v>98</v>
      </c>
      <c r="K183" s="175" t="str">
        <f t="shared" si="1"/>
        <v>JULIO</v>
      </c>
      <c r="L183" s="159"/>
      <c r="M183" s="159"/>
      <c r="N183" s="159"/>
      <c r="O183" s="159"/>
      <c r="P183" s="159"/>
      <c r="Q183" s="159"/>
      <c r="R183" s="159"/>
      <c r="S183" s="159"/>
      <c r="T183" s="159"/>
    </row>
    <row r="184" spans="1:20" ht="17.25" hidden="1" customHeight="1" outlineLevel="1">
      <c r="A184" s="177"/>
      <c r="B184" s="277"/>
      <c r="C184" s="181">
        <v>45112</v>
      </c>
      <c r="D184" s="170" t="s">
        <v>101</v>
      </c>
      <c r="E184" s="171">
        <f t="shared" si="0"/>
        <v>798400000</v>
      </c>
      <c r="F184" s="170" t="s">
        <v>102</v>
      </c>
      <c r="G184" s="171">
        <v>1000000</v>
      </c>
      <c r="H184" s="173">
        <v>798.4</v>
      </c>
      <c r="I184" s="174"/>
      <c r="J184" s="174" t="s">
        <v>98</v>
      </c>
      <c r="K184" s="175" t="str">
        <f t="shared" si="1"/>
        <v>JULIO</v>
      </c>
      <c r="L184" s="159"/>
      <c r="M184" s="159"/>
      <c r="N184" s="159"/>
      <c r="O184" s="159"/>
      <c r="P184" s="159"/>
      <c r="Q184" s="159"/>
      <c r="R184" s="159"/>
      <c r="S184" s="159"/>
      <c r="T184" s="159"/>
    </row>
    <row r="185" spans="1:20" ht="17.25" hidden="1" customHeight="1" outlineLevel="1">
      <c r="A185" s="177"/>
      <c r="B185" s="277"/>
      <c r="C185" s="181">
        <v>45113</v>
      </c>
      <c r="D185" s="170" t="s">
        <v>101</v>
      </c>
      <c r="E185" s="171">
        <f t="shared" si="0"/>
        <v>967800000</v>
      </c>
      <c r="F185" s="170" t="s">
        <v>102</v>
      </c>
      <c r="G185" s="171">
        <v>1200000</v>
      </c>
      <c r="H185" s="173">
        <v>806.5</v>
      </c>
      <c r="I185" s="174"/>
      <c r="J185" s="174" t="s">
        <v>98</v>
      </c>
      <c r="K185" s="175" t="str">
        <f t="shared" si="1"/>
        <v>JULIO</v>
      </c>
      <c r="L185" s="159"/>
      <c r="M185" s="159"/>
      <c r="N185" s="159"/>
      <c r="O185" s="159"/>
      <c r="P185" s="159"/>
      <c r="Q185" s="159"/>
      <c r="R185" s="159"/>
      <c r="S185" s="159"/>
      <c r="T185" s="159"/>
    </row>
    <row r="186" spans="1:20" ht="17.25" hidden="1" customHeight="1" outlineLevel="1">
      <c r="A186" s="177"/>
      <c r="B186" s="278"/>
      <c r="C186" s="181">
        <v>45114</v>
      </c>
      <c r="D186" s="170" t="s">
        <v>96</v>
      </c>
      <c r="E186" s="171">
        <f t="shared" si="0"/>
        <v>726840000</v>
      </c>
      <c r="F186" s="170" t="s">
        <v>97</v>
      </c>
      <c r="G186" s="171">
        <v>900000</v>
      </c>
      <c r="H186" s="173">
        <v>807.6</v>
      </c>
      <c r="I186" s="174"/>
      <c r="J186" s="174" t="s">
        <v>98</v>
      </c>
      <c r="K186" s="175" t="str">
        <f t="shared" si="1"/>
        <v>JULIO</v>
      </c>
      <c r="L186" s="159"/>
      <c r="M186" s="159"/>
      <c r="N186" s="159"/>
      <c r="O186" s="159"/>
      <c r="P186" s="159"/>
      <c r="Q186" s="159"/>
      <c r="R186" s="159"/>
      <c r="S186" s="159"/>
      <c r="T186" s="159"/>
    </row>
    <row r="187" spans="1:20" ht="17.25" hidden="1" customHeight="1" outlineLevel="1">
      <c r="A187" s="177"/>
      <c r="B187" s="291">
        <v>27</v>
      </c>
      <c r="C187" s="181">
        <v>45117</v>
      </c>
      <c r="D187" s="170" t="s">
        <v>96</v>
      </c>
      <c r="E187" s="171">
        <f t="shared" si="0"/>
        <v>730080000</v>
      </c>
      <c r="F187" s="170" t="s">
        <v>97</v>
      </c>
      <c r="G187" s="171">
        <v>900000</v>
      </c>
      <c r="H187" s="173">
        <v>811.2</v>
      </c>
      <c r="I187" s="174"/>
      <c r="J187" s="174" t="s">
        <v>98</v>
      </c>
      <c r="K187" s="175" t="str">
        <f t="shared" si="1"/>
        <v>JULIO</v>
      </c>
      <c r="L187" s="159"/>
      <c r="M187" s="159"/>
      <c r="N187" s="159"/>
      <c r="O187" s="159"/>
      <c r="P187" s="159"/>
      <c r="Q187" s="159"/>
      <c r="R187" s="159"/>
      <c r="S187" s="159"/>
      <c r="T187" s="159"/>
    </row>
    <row r="188" spans="1:20" ht="17.25" hidden="1" customHeight="1" outlineLevel="1">
      <c r="A188" s="177"/>
      <c r="B188" s="277"/>
      <c r="C188" s="181">
        <v>45117</v>
      </c>
      <c r="D188" s="170" t="s">
        <v>104</v>
      </c>
      <c r="E188" s="171">
        <f t="shared" si="0"/>
        <v>122145000</v>
      </c>
      <c r="F188" s="170" t="s">
        <v>97</v>
      </c>
      <c r="G188" s="171">
        <v>150000</v>
      </c>
      <c r="H188" s="173">
        <v>814.3</v>
      </c>
      <c r="I188" s="174"/>
      <c r="J188" s="188" t="s">
        <v>105</v>
      </c>
      <c r="K188" s="175" t="str">
        <f t="shared" si="1"/>
        <v>JULIO</v>
      </c>
      <c r="L188" s="159"/>
      <c r="M188" s="159"/>
      <c r="N188" s="159"/>
      <c r="O188" s="159"/>
      <c r="P188" s="159"/>
      <c r="Q188" s="159"/>
      <c r="R188" s="159"/>
      <c r="S188" s="159"/>
      <c r="T188" s="159"/>
    </row>
    <row r="189" spans="1:20" ht="17.25" hidden="1" customHeight="1" outlineLevel="1">
      <c r="A189" s="177"/>
      <c r="B189" s="277"/>
      <c r="C189" s="181">
        <v>45118</v>
      </c>
      <c r="D189" s="170" t="s">
        <v>101</v>
      </c>
      <c r="E189" s="171">
        <f t="shared" si="0"/>
        <v>571130000</v>
      </c>
      <c r="F189" s="170" t="s">
        <v>102</v>
      </c>
      <c r="G189" s="171">
        <v>700000</v>
      </c>
      <c r="H189" s="173">
        <v>815.9</v>
      </c>
      <c r="I189" s="174"/>
      <c r="J189" s="174" t="s">
        <v>98</v>
      </c>
      <c r="K189" s="175" t="str">
        <f t="shared" si="1"/>
        <v>JULIO</v>
      </c>
      <c r="L189" s="159"/>
      <c r="M189" s="159"/>
      <c r="N189" s="159"/>
      <c r="O189" s="159"/>
      <c r="P189" s="159"/>
      <c r="Q189" s="159"/>
      <c r="R189" s="159"/>
      <c r="S189" s="159"/>
      <c r="T189" s="159"/>
    </row>
    <row r="190" spans="1:20" ht="17.25" hidden="1" customHeight="1" outlineLevel="1">
      <c r="A190" s="177"/>
      <c r="B190" s="277"/>
      <c r="C190" s="181">
        <v>45119</v>
      </c>
      <c r="D190" s="170" t="s">
        <v>96</v>
      </c>
      <c r="E190" s="171">
        <f t="shared" si="0"/>
        <v>649760000</v>
      </c>
      <c r="F190" s="170" t="s">
        <v>97</v>
      </c>
      <c r="G190" s="171">
        <v>800000</v>
      </c>
      <c r="H190" s="173">
        <v>812.2</v>
      </c>
      <c r="I190" s="174"/>
      <c r="J190" s="174" t="s">
        <v>98</v>
      </c>
      <c r="K190" s="175" t="str">
        <f t="shared" si="1"/>
        <v>JULIO</v>
      </c>
      <c r="L190" s="159"/>
      <c r="M190" s="159"/>
      <c r="N190" s="159"/>
      <c r="O190" s="159"/>
      <c r="P190" s="159"/>
      <c r="Q190" s="159"/>
      <c r="R190" s="159"/>
      <c r="S190" s="159"/>
      <c r="T190" s="159"/>
    </row>
    <row r="191" spans="1:20" ht="17.25" hidden="1" customHeight="1" outlineLevel="1">
      <c r="A191" s="177"/>
      <c r="B191" s="277"/>
      <c r="C191" s="181">
        <v>45120</v>
      </c>
      <c r="D191" s="170" t="s">
        <v>96</v>
      </c>
      <c r="E191" s="171">
        <f t="shared" si="0"/>
        <v>485700000</v>
      </c>
      <c r="F191" s="170" t="s">
        <v>97</v>
      </c>
      <c r="G191" s="171">
        <v>600000</v>
      </c>
      <c r="H191" s="173">
        <v>809.5</v>
      </c>
      <c r="I191" s="174"/>
      <c r="J191" s="174" t="s">
        <v>98</v>
      </c>
      <c r="K191" s="175" t="str">
        <f t="shared" si="1"/>
        <v>JULIO</v>
      </c>
      <c r="L191" s="159"/>
      <c r="M191" s="159"/>
      <c r="N191" s="159"/>
      <c r="O191" s="159"/>
      <c r="P191" s="159"/>
      <c r="Q191" s="159"/>
      <c r="R191" s="159"/>
      <c r="S191" s="159"/>
      <c r="T191" s="159"/>
    </row>
    <row r="192" spans="1:20" ht="17.25" hidden="1" customHeight="1" outlineLevel="1">
      <c r="A192" s="177"/>
      <c r="B192" s="278"/>
      <c r="C192" s="181">
        <v>45121</v>
      </c>
      <c r="D192" s="170" t="s">
        <v>96</v>
      </c>
      <c r="E192" s="171">
        <f t="shared" si="0"/>
        <v>325600000</v>
      </c>
      <c r="F192" s="170" t="s">
        <v>97</v>
      </c>
      <c r="G192" s="171">
        <v>400000</v>
      </c>
      <c r="H192" s="173">
        <v>814</v>
      </c>
      <c r="I192" s="174"/>
      <c r="J192" s="174" t="s">
        <v>98</v>
      </c>
      <c r="K192" s="175" t="str">
        <f t="shared" si="1"/>
        <v>JULIO</v>
      </c>
      <c r="L192" s="159"/>
      <c r="M192" s="159"/>
      <c r="N192" s="159"/>
      <c r="O192" s="159"/>
      <c r="P192" s="159"/>
      <c r="Q192" s="159"/>
      <c r="R192" s="159"/>
      <c r="S192" s="159"/>
      <c r="T192" s="159"/>
    </row>
    <row r="193" spans="1:20" ht="17.25" hidden="1" customHeight="1" outlineLevel="1">
      <c r="A193" s="177"/>
      <c r="B193" s="276">
        <v>28</v>
      </c>
      <c r="C193" s="181">
        <v>45124</v>
      </c>
      <c r="D193" s="170" t="s">
        <v>96</v>
      </c>
      <c r="E193" s="171">
        <f t="shared" si="0"/>
        <v>983040000</v>
      </c>
      <c r="F193" s="170" t="s">
        <v>97</v>
      </c>
      <c r="G193" s="171">
        <v>1200000</v>
      </c>
      <c r="H193" s="173">
        <v>819.2</v>
      </c>
      <c r="I193" s="174"/>
      <c r="J193" s="174" t="s">
        <v>98</v>
      </c>
      <c r="K193" s="175" t="str">
        <f t="shared" si="1"/>
        <v>JULIO</v>
      </c>
      <c r="L193" s="159"/>
      <c r="M193" s="159"/>
      <c r="N193" s="159"/>
      <c r="O193" s="159"/>
      <c r="P193" s="159"/>
      <c r="Q193" s="159"/>
      <c r="R193" s="159"/>
      <c r="S193" s="159"/>
      <c r="T193" s="159"/>
    </row>
    <row r="194" spans="1:20" ht="17.25" hidden="1" customHeight="1" outlineLevel="1">
      <c r="A194" s="177"/>
      <c r="B194" s="277"/>
      <c r="C194" s="181">
        <v>45125</v>
      </c>
      <c r="D194" s="170" t="s">
        <v>96</v>
      </c>
      <c r="E194" s="171">
        <f t="shared" si="0"/>
        <v>651320000</v>
      </c>
      <c r="F194" s="170" t="s">
        <v>97</v>
      </c>
      <c r="G194" s="171">
        <v>800000</v>
      </c>
      <c r="H194" s="173">
        <v>814.15</v>
      </c>
      <c r="I194" s="174"/>
      <c r="J194" s="174" t="s">
        <v>98</v>
      </c>
      <c r="K194" s="175" t="str">
        <f t="shared" si="1"/>
        <v>JULIO</v>
      </c>
      <c r="L194" s="159"/>
      <c r="M194" s="159"/>
      <c r="N194" s="159"/>
      <c r="O194" s="159"/>
      <c r="P194" s="159"/>
      <c r="Q194" s="159"/>
      <c r="R194" s="159"/>
      <c r="S194" s="159"/>
      <c r="T194" s="159"/>
    </row>
    <row r="195" spans="1:20" ht="17.25" hidden="1" customHeight="1" outlineLevel="1">
      <c r="A195" s="177"/>
      <c r="B195" s="277"/>
      <c r="C195" s="181">
        <v>45126</v>
      </c>
      <c r="D195" s="170" t="s">
        <v>96</v>
      </c>
      <c r="E195" s="171">
        <f t="shared" si="0"/>
        <v>608587500</v>
      </c>
      <c r="F195" s="170" t="s">
        <v>97</v>
      </c>
      <c r="G195" s="171">
        <v>750000</v>
      </c>
      <c r="H195" s="173">
        <v>811.45</v>
      </c>
      <c r="I195" s="174"/>
      <c r="J195" s="174" t="s">
        <v>98</v>
      </c>
      <c r="K195" s="175" t="str">
        <f t="shared" si="1"/>
        <v>JULIO</v>
      </c>
      <c r="L195" s="159"/>
      <c r="M195" s="159"/>
      <c r="N195" s="159"/>
      <c r="O195" s="159"/>
      <c r="P195" s="159"/>
      <c r="Q195" s="159"/>
      <c r="R195" s="159"/>
      <c r="S195" s="159"/>
      <c r="T195" s="159"/>
    </row>
    <row r="196" spans="1:20" ht="17.25" hidden="1" customHeight="1" outlineLevel="1">
      <c r="A196" s="177"/>
      <c r="B196" s="277"/>
      <c r="C196" s="181">
        <v>45127</v>
      </c>
      <c r="D196" s="170" t="s">
        <v>96</v>
      </c>
      <c r="E196" s="171">
        <f t="shared" si="0"/>
        <v>507591000</v>
      </c>
      <c r="F196" s="170" t="s">
        <v>97</v>
      </c>
      <c r="G196" s="171">
        <v>630000</v>
      </c>
      <c r="H196" s="173">
        <v>805.7</v>
      </c>
      <c r="I196" s="174"/>
      <c r="J196" s="174" t="s">
        <v>98</v>
      </c>
      <c r="K196" s="175" t="str">
        <f t="shared" si="1"/>
        <v>JULIO</v>
      </c>
      <c r="L196" s="159"/>
      <c r="M196" s="159"/>
      <c r="N196" s="159"/>
      <c r="O196" s="159"/>
      <c r="P196" s="159"/>
      <c r="Q196" s="159"/>
      <c r="R196" s="159"/>
      <c r="S196" s="159"/>
      <c r="T196" s="159"/>
    </row>
    <row r="197" spans="1:20" ht="17.25" hidden="1" customHeight="1" outlineLevel="1">
      <c r="A197" s="177"/>
      <c r="B197" s="277"/>
      <c r="C197" s="181">
        <v>45127</v>
      </c>
      <c r="D197" s="170" t="s">
        <v>104</v>
      </c>
      <c r="E197" s="171">
        <f t="shared" si="0"/>
        <v>96684000</v>
      </c>
      <c r="F197" s="170" t="s">
        <v>97</v>
      </c>
      <c r="G197" s="171">
        <v>120000</v>
      </c>
      <c r="H197" s="173">
        <v>805.7</v>
      </c>
      <c r="I197" s="174"/>
      <c r="J197" s="188" t="s">
        <v>105</v>
      </c>
      <c r="K197" s="175" t="str">
        <f t="shared" si="1"/>
        <v>JULIO</v>
      </c>
      <c r="L197" s="159"/>
      <c r="M197" s="159"/>
      <c r="N197" s="159"/>
      <c r="O197" s="159"/>
      <c r="P197" s="159"/>
      <c r="Q197" s="159"/>
      <c r="R197" s="159"/>
      <c r="S197" s="159"/>
      <c r="T197" s="159"/>
    </row>
    <row r="198" spans="1:20" ht="17.25" hidden="1" customHeight="1" outlineLevel="1">
      <c r="A198" s="177"/>
      <c r="B198" s="278"/>
      <c r="C198" s="181">
        <v>45128</v>
      </c>
      <c r="D198" s="170" t="s">
        <v>96</v>
      </c>
      <c r="E198" s="171">
        <f t="shared" si="0"/>
        <v>987960000</v>
      </c>
      <c r="F198" s="170" t="s">
        <v>97</v>
      </c>
      <c r="G198" s="171">
        <v>1200000</v>
      </c>
      <c r="H198" s="173">
        <v>823.3</v>
      </c>
      <c r="I198" s="174"/>
      <c r="J198" s="174" t="s">
        <v>98</v>
      </c>
      <c r="K198" s="175" t="str">
        <f t="shared" si="1"/>
        <v>JULIO</v>
      </c>
      <c r="L198" s="159"/>
      <c r="M198" s="159"/>
      <c r="N198" s="159"/>
      <c r="O198" s="159"/>
      <c r="P198" s="159"/>
      <c r="Q198" s="159"/>
      <c r="R198" s="159"/>
      <c r="S198" s="159"/>
      <c r="T198" s="159"/>
    </row>
    <row r="199" spans="1:20" ht="17.25" hidden="1" customHeight="1" outlineLevel="1">
      <c r="A199" s="177"/>
      <c r="B199" s="276">
        <v>29</v>
      </c>
      <c r="C199" s="181">
        <v>45131</v>
      </c>
      <c r="D199" s="170" t="s">
        <v>96</v>
      </c>
      <c r="E199" s="171">
        <f t="shared" si="0"/>
        <v>743310000</v>
      </c>
      <c r="F199" s="170" t="s">
        <v>97</v>
      </c>
      <c r="G199" s="171">
        <v>900000</v>
      </c>
      <c r="H199" s="173">
        <v>825.9</v>
      </c>
      <c r="I199" s="174"/>
      <c r="J199" s="174" t="s">
        <v>98</v>
      </c>
      <c r="K199" s="175" t="str">
        <f t="shared" si="1"/>
        <v>JULIO</v>
      </c>
      <c r="L199" s="159"/>
      <c r="M199" s="159"/>
      <c r="N199" s="159"/>
      <c r="O199" s="159"/>
      <c r="P199" s="159"/>
      <c r="Q199" s="159"/>
      <c r="R199" s="159"/>
      <c r="S199" s="159"/>
      <c r="T199" s="159"/>
    </row>
    <row r="200" spans="1:20" ht="17.25" hidden="1" customHeight="1" outlineLevel="1">
      <c r="A200" s="177"/>
      <c r="B200" s="277"/>
      <c r="C200" s="181">
        <v>45132</v>
      </c>
      <c r="D200" s="170" t="s">
        <v>96</v>
      </c>
      <c r="E200" s="171">
        <f t="shared" si="0"/>
        <v>496980000</v>
      </c>
      <c r="F200" s="170" t="s">
        <v>97</v>
      </c>
      <c r="G200" s="171">
        <v>600000</v>
      </c>
      <c r="H200" s="173">
        <v>828.3</v>
      </c>
      <c r="I200" s="174"/>
      <c r="J200" s="174" t="s">
        <v>98</v>
      </c>
      <c r="K200" s="175" t="str">
        <f t="shared" si="1"/>
        <v>JULIO</v>
      </c>
      <c r="L200" s="159"/>
      <c r="M200" s="159"/>
      <c r="N200" s="159"/>
      <c r="O200" s="159"/>
      <c r="P200" s="159"/>
      <c r="Q200" s="159"/>
      <c r="R200" s="159"/>
      <c r="S200" s="159"/>
      <c r="T200" s="159"/>
    </row>
    <row r="201" spans="1:20" ht="17.25" hidden="1" customHeight="1" outlineLevel="1">
      <c r="A201" s="177"/>
      <c r="B201" s="277"/>
      <c r="C201" s="181">
        <v>45133</v>
      </c>
      <c r="D201" s="170" t="s">
        <v>96</v>
      </c>
      <c r="E201" s="171">
        <f t="shared" si="0"/>
        <v>701080000</v>
      </c>
      <c r="F201" s="170" t="s">
        <v>97</v>
      </c>
      <c r="G201" s="171">
        <v>850000</v>
      </c>
      <c r="H201" s="173">
        <v>824.8</v>
      </c>
      <c r="I201" s="174"/>
      <c r="J201" s="174" t="s">
        <v>98</v>
      </c>
      <c r="K201" s="175" t="str">
        <f t="shared" si="1"/>
        <v>JULIO</v>
      </c>
      <c r="L201" s="159"/>
      <c r="M201" s="159"/>
      <c r="N201" s="159"/>
      <c r="O201" s="159"/>
      <c r="P201" s="159"/>
      <c r="Q201" s="159"/>
      <c r="R201" s="159"/>
      <c r="S201" s="159"/>
      <c r="T201" s="159"/>
    </row>
    <row r="202" spans="1:20" ht="17.25" hidden="1" customHeight="1" outlineLevel="1">
      <c r="A202" s="177"/>
      <c r="B202" s="277"/>
      <c r="C202" s="181">
        <v>45134</v>
      </c>
      <c r="D202" s="170" t="s">
        <v>96</v>
      </c>
      <c r="E202" s="171">
        <f t="shared" si="0"/>
        <v>496890000</v>
      </c>
      <c r="F202" s="170" t="s">
        <v>97</v>
      </c>
      <c r="G202" s="171">
        <v>600000</v>
      </c>
      <c r="H202" s="173">
        <v>828.15</v>
      </c>
      <c r="I202" s="174"/>
      <c r="J202" s="174" t="s">
        <v>98</v>
      </c>
      <c r="K202" s="175" t="str">
        <f t="shared" si="1"/>
        <v>JULIO</v>
      </c>
      <c r="L202" s="159"/>
      <c r="M202" s="159"/>
      <c r="N202" s="159"/>
      <c r="O202" s="159"/>
      <c r="P202" s="159"/>
      <c r="Q202" s="159"/>
      <c r="R202" s="159"/>
      <c r="S202" s="159"/>
      <c r="T202" s="159"/>
    </row>
    <row r="203" spans="1:20" ht="17.25" hidden="1" customHeight="1" outlineLevel="1">
      <c r="A203" s="177"/>
      <c r="B203" s="278"/>
      <c r="C203" s="181">
        <v>45135</v>
      </c>
      <c r="D203" s="170" t="s">
        <v>96</v>
      </c>
      <c r="E203" s="171">
        <f t="shared" si="0"/>
        <v>578900000</v>
      </c>
      <c r="F203" s="170" t="s">
        <v>97</v>
      </c>
      <c r="G203" s="171">
        <v>700000</v>
      </c>
      <c r="H203" s="173">
        <v>827</v>
      </c>
      <c r="I203" s="174"/>
      <c r="J203" s="174" t="s">
        <v>98</v>
      </c>
      <c r="K203" s="175" t="str">
        <f t="shared" si="1"/>
        <v>JULIO</v>
      </c>
      <c r="L203" s="159"/>
      <c r="M203" s="159"/>
      <c r="N203" s="159"/>
      <c r="O203" s="159"/>
      <c r="P203" s="159"/>
      <c r="Q203" s="159"/>
      <c r="R203" s="159"/>
      <c r="S203" s="159"/>
      <c r="T203" s="159"/>
    </row>
    <row r="204" spans="1:20" ht="17.25" hidden="1" customHeight="1" outlineLevel="1">
      <c r="A204" s="177"/>
      <c r="B204" s="276">
        <v>30</v>
      </c>
      <c r="C204" s="181">
        <v>45138</v>
      </c>
      <c r="D204" s="170" t="s">
        <v>96</v>
      </c>
      <c r="E204" s="171">
        <f t="shared" si="0"/>
        <v>1683000000</v>
      </c>
      <c r="F204" s="170" t="s">
        <v>97</v>
      </c>
      <c r="G204" s="171">
        <v>2000000</v>
      </c>
      <c r="H204" s="173">
        <v>841.5</v>
      </c>
      <c r="I204" s="174"/>
      <c r="J204" s="174" t="s">
        <v>98</v>
      </c>
      <c r="K204" s="175" t="str">
        <f t="shared" si="1"/>
        <v>JULIO</v>
      </c>
      <c r="L204" s="159"/>
      <c r="M204" s="159"/>
      <c r="N204" s="159"/>
      <c r="O204" s="159"/>
      <c r="P204" s="159"/>
      <c r="Q204" s="159"/>
      <c r="R204" s="159"/>
      <c r="S204" s="159"/>
      <c r="T204" s="159"/>
    </row>
    <row r="205" spans="1:20" ht="17.25" hidden="1" customHeight="1" outlineLevel="1">
      <c r="A205" s="177"/>
      <c r="B205" s="277"/>
      <c r="C205" s="181">
        <v>45139</v>
      </c>
      <c r="D205" s="170" t="s">
        <v>101</v>
      </c>
      <c r="E205" s="171">
        <f t="shared" si="0"/>
        <v>337440000</v>
      </c>
      <c r="F205" s="170" t="s">
        <v>102</v>
      </c>
      <c r="G205" s="171">
        <v>400000</v>
      </c>
      <c r="H205" s="173">
        <v>843.6</v>
      </c>
      <c r="I205" s="174"/>
      <c r="J205" s="174" t="s">
        <v>98</v>
      </c>
      <c r="K205" s="175" t="str">
        <f t="shared" si="1"/>
        <v>AGOSTO</v>
      </c>
      <c r="L205" s="159"/>
      <c r="M205" s="159"/>
      <c r="N205" s="159"/>
      <c r="O205" s="159"/>
      <c r="P205" s="159"/>
      <c r="Q205" s="159"/>
      <c r="R205" s="159"/>
      <c r="S205" s="159"/>
      <c r="T205" s="159"/>
    </row>
    <row r="206" spans="1:20" ht="17.25" hidden="1" customHeight="1" outlineLevel="1">
      <c r="A206" s="177"/>
      <c r="B206" s="277"/>
      <c r="C206" s="181">
        <v>45139</v>
      </c>
      <c r="D206" s="170" t="s">
        <v>96</v>
      </c>
      <c r="E206" s="171">
        <f t="shared" si="0"/>
        <v>337720000</v>
      </c>
      <c r="F206" s="170" t="s">
        <v>97</v>
      </c>
      <c r="G206" s="171">
        <v>400000</v>
      </c>
      <c r="H206" s="173">
        <v>844.3</v>
      </c>
      <c r="I206" s="174"/>
      <c r="J206" s="174" t="s">
        <v>98</v>
      </c>
      <c r="K206" s="175" t="str">
        <f t="shared" si="1"/>
        <v>AGOSTO</v>
      </c>
      <c r="L206" s="159"/>
      <c r="M206" s="159"/>
      <c r="N206" s="159"/>
      <c r="O206" s="159"/>
      <c r="P206" s="159"/>
      <c r="Q206" s="159"/>
      <c r="R206" s="159"/>
      <c r="S206" s="159"/>
      <c r="T206" s="159"/>
    </row>
    <row r="207" spans="1:20" ht="17.25" hidden="1" customHeight="1" outlineLevel="1">
      <c r="A207" s="177"/>
      <c r="B207" s="277"/>
      <c r="C207" s="181">
        <v>45139</v>
      </c>
      <c r="D207" s="170" t="s">
        <v>96</v>
      </c>
      <c r="E207" s="171">
        <f t="shared" si="0"/>
        <v>337540000</v>
      </c>
      <c r="F207" s="170" t="s">
        <v>97</v>
      </c>
      <c r="G207" s="171">
        <v>400000</v>
      </c>
      <c r="H207" s="173">
        <v>843.85</v>
      </c>
      <c r="I207" s="174"/>
      <c r="J207" s="174" t="s">
        <v>98</v>
      </c>
      <c r="K207" s="175" t="str">
        <f t="shared" si="1"/>
        <v>AGOSTO</v>
      </c>
      <c r="L207" s="159"/>
      <c r="M207" s="159"/>
      <c r="N207" s="159"/>
      <c r="O207" s="159"/>
      <c r="P207" s="159"/>
      <c r="Q207" s="159"/>
      <c r="R207" s="159"/>
      <c r="S207" s="159"/>
      <c r="T207" s="159"/>
    </row>
    <row r="208" spans="1:20" ht="17.25" hidden="1" customHeight="1" outlineLevel="1">
      <c r="A208" s="177"/>
      <c r="B208" s="277"/>
      <c r="C208" s="181">
        <v>45140</v>
      </c>
      <c r="D208" s="170" t="s">
        <v>96</v>
      </c>
      <c r="E208" s="171">
        <f t="shared" si="0"/>
        <v>508260000</v>
      </c>
      <c r="F208" s="170" t="s">
        <v>97</v>
      </c>
      <c r="G208" s="171">
        <v>600000</v>
      </c>
      <c r="H208" s="173">
        <v>847.1</v>
      </c>
      <c r="I208" s="174"/>
      <c r="J208" s="174" t="s">
        <v>98</v>
      </c>
      <c r="K208" s="175" t="str">
        <f t="shared" si="1"/>
        <v>AGOSTO</v>
      </c>
      <c r="L208" s="159"/>
      <c r="M208" s="159"/>
      <c r="N208" s="159"/>
      <c r="O208" s="159"/>
      <c r="P208" s="159"/>
      <c r="Q208" s="159"/>
      <c r="R208" s="159"/>
      <c r="S208" s="159"/>
      <c r="T208" s="159"/>
    </row>
    <row r="209" spans="1:20" ht="17.25" hidden="1" customHeight="1" outlineLevel="1">
      <c r="A209" s="177"/>
      <c r="B209" s="277"/>
      <c r="C209" s="181">
        <v>45140</v>
      </c>
      <c r="D209" s="170" t="s">
        <v>96</v>
      </c>
      <c r="E209" s="171">
        <f t="shared" si="0"/>
        <v>551752500</v>
      </c>
      <c r="F209" s="170" t="s">
        <v>97</v>
      </c>
      <c r="G209" s="171">
        <v>650000</v>
      </c>
      <c r="H209" s="173">
        <v>848.85</v>
      </c>
      <c r="I209" s="174"/>
      <c r="J209" s="174" t="s">
        <v>98</v>
      </c>
      <c r="K209" s="175" t="str">
        <f t="shared" si="1"/>
        <v>AGOSTO</v>
      </c>
      <c r="L209" s="159"/>
      <c r="M209" s="159"/>
      <c r="N209" s="159"/>
      <c r="O209" s="159"/>
      <c r="P209" s="159"/>
      <c r="Q209" s="159"/>
      <c r="R209" s="159"/>
      <c r="S209" s="159"/>
      <c r="T209" s="159"/>
    </row>
    <row r="210" spans="1:20" ht="17.25" hidden="1" customHeight="1" outlineLevel="1">
      <c r="A210" s="177"/>
      <c r="B210" s="277"/>
      <c r="C210" s="181">
        <v>45140</v>
      </c>
      <c r="D210" s="170" t="s">
        <v>104</v>
      </c>
      <c r="E210" s="171">
        <f t="shared" si="0"/>
        <v>169200000</v>
      </c>
      <c r="F210" s="170" t="s">
        <v>97</v>
      </c>
      <c r="G210" s="171">
        <v>200000</v>
      </c>
      <c r="H210" s="173">
        <v>846</v>
      </c>
      <c r="I210" s="174"/>
      <c r="J210" s="188" t="s">
        <v>105</v>
      </c>
      <c r="K210" s="175" t="str">
        <f t="shared" si="1"/>
        <v>AGOSTO</v>
      </c>
      <c r="L210" s="159"/>
      <c r="M210" s="159"/>
      <c r="N210" s="159"/>
      <c r="O210" s="159"/>
      <c r="P210" s="159"/>
      <c r="Q210" s="159"/>
      <c r="R210" s="159"/>
      <c r="S210" s="159"/>
      <c r="T210" s="159"/>
    </row>
    <row r="211" spans="1:20" ht="17.25" hidden="1" customHeight="1" outlineLevel="1">
      <c r="A211" s="177"/>
      <c r="B211" s="277"/>
      <c r="C211" s="181">
        <v>45141</v>
      </c>
      <c r="D211" s="170" t="s">
        <v>96</v>
      </c>
      <c r="E211" s="171">
        <f t="shared" si="0"/>
        <v>769050000</v>
      </c>
      <c r="F211" s="170" t="s">
        <v>97</v>
      </c>
      <c r="G211" s="171">
        <v>900000</v>
      </c>
      <c r="H211" s="173">
        <v>854.5</v>
      </c>
      <c r="I211" s="174"/>
      <c r="J211" s="174" t="s">
        <v>98</v>
      </c>
      <c r="K211" s="175" t="str">
        <f t="shared" si="1"/>
        <v>AGOSTO</v>
      </c>
      <c r="L211" s="159"/>
      <c r="M211" s="159"/>
      <c r="N211" s="159"/>
      <c r="O211" s="159"/>
      <c r="P211" s="159"/>
      <c r="Q211" s="159"/>
      <c r="R211" s="159"/>
      <c r="S211" s="159"/>
      <c r="T211" s="159"/>
    </row>
    <row r="212" spans="1:20" ht="17.25" hidden="1" customHeight="1" outlineLevel="1">
      <c r="A212" s="177"/>
      <c r="B212" s="277"/>
      <c r="C212" s="181">
        <v>45142</v>
      </c>
      <c r="D212" s="170" t="s">
        <v>96</v>
      </c>
      <c r="E212" s="171">
        <f t="shared" si="0"/>
        <v>719865000</v>
      </c>
      <c r="F212" s="170" t="s">
        <v>97</v>
      </c>
      <c r="G212" s="171">
        <v>850000</v>
      </c>
      <c r="H212" s="173">
        <v>846.9</v>
      </c>
      <c r="I212" s="174"/>
      <c r="J212" s="174" t="s">
        <v>98</v>
      </c>
      <c r="K212" s="175" t="str">
        <f t="shared" si="1"/>
        <v>AGOSTO</v>
      </c>
      <c r="L212" s="159"/>
      <c r="M212" s="159"/>
      <c r="N212" s="159"/>
      <c r="O212" s="159"/>
      <c r="P212" s="159"/>
      <c r="Q212" s="159"/>
      <c r="R212" s="159"/>
      <c r="S212" s="159"/>
      <c r="T212" s="159"/>
    </row>
    <row r="213" spans="1:20" ht="17.25" hidden="1" customHeight="1" outlineLevel="1">
      <c r="A213" s="177"/>
      <c r="B213" s="276">
        <v>31</v>
      </c>
      <c r="C213" s="181">
        <v>45145</v>
      </c>
      <c r="D213" s="170" t="s">
        <v>96</v>
      </c>
      <c r="E213" s="171">
        <f t="shared" si="0"/>
        <v>1113450000</v>
      </c>
      <c r="F213" s="170" t="s">
        <v>97</v>
      </c>
      <c r="G213" s="171">
        <v>1300000</v>
      </c>
      <c r="H213" s="173">
        <v>856.5</v>
      </c>
      <c r="I213" s="174"/>
      <c r="J213" s="174" t="s">
        <v>98</v>
      </c>
      <c r="K213" s="175" t="str">
        <f t="shared" si="1"/>
        <v>AGOSTO</v>
      </c>
      <c r="L213" s="159"/>
      <c r="M213" s="159"/>
      <c r="N213" s="159"/>
      <c r="O213" s="159"/>
      <c r="P213" s="159"/>
      <c r="Q213" s="159"/>
      <c r="R213" s="159"/>
      <c r="S213" s="159"/>
      <c r="T213" s="159"/>
    </row>
    <row r="214" spans="1:20" ht="17.25" hidden="1" customHeight="1" outlineLevel="1">
      <c r="A214" s="177"/>
      <c r="B214" s="277"/>
      <c r="C214" s="181">
        <v>45145</v>
      </c>
      <c r="D214" s="170" t="s">
        <v>101</v>
      </c>
      <c r="E214" s="171">
        <f t="shared" si="0"/>
        <v>171280000</v>
      </c>
      <c r="F214" s="170" t="s">
        <v>102</v>
      </c>
      <c r="G214" s="171">
        <v>200000</v>
      </c>
      <c r="H214" s="173">
        <v>856.4</v>
      </c>
      <c r="I214" s="174"/>
      <c r="J214" s="174" t="s">
        <v>98</v>
      </c>
      <c r="K214" s="175" t="str">
        <f t="shared" si="1"/>
        <v>AGOSTO</v>
      </c>
      <c r="L214" s="159"/>
      <c r="M214" s="159"/>
      <c r="N214" s="159"/>
      <c r="O214" s="159"/>
      <c r="P214" s="159"/>
      <c r="Q214" s="159"/>
      <c r="R214" s="159"/>
      <c r="S214" s="159"/>
      <c r="T214" s="159"/>
    </row>
    <row r="215" spans="1:20" ht="17.25" hidden="1" customHeight="1" outlineLevel="1">
      <c r="A215" s="177"/>
      <c r="B215" s="277"/>
      <c r="C215" s="181">
        <v>45146</v>
      </c>
      <c r="D215" s="170" t="s">
        <v>96</v>
      </c>
      <c r="E215" s="171">
        <f t="shared" si="0"/>
        <v>431850000</v>
      </c>
      <c r="F215" s="170" t="s">
        <v>97</v>
      </c>
      <c r="G215" s="171">
        <v>500000</v>
      </c>
      <c r="H215" s="173">
        <v>863.7</v>
      </c>
      <c r="I215" s="174"/>
      <c r="J215" s="174" t="s">
        <v>98</v>
      </c>
      <c r="K215" s="175" t="str">
        <f t="shared" si="1"/>
        <v>AGOSTO</v>
      </c>
      <c r="L215" s="159"/>
      <c r="M215" s="159"/>
      <c r="N215" s="159"/>
      <c r="O215" s="159"/>
      <c r="P215" s="159"/>
      <c r="Q215" s="159"/>
      <c r="R215" s="159"/>
      <c r="S215" s="159"/>
      <c r="T215" s="159"/>
    </row>
    <row r="216" spans="1:20" ht="17.25" hidden="1" customHeight="1" outlineLevel="1">
      <c r="A216" s="177"/>
      <c r="B216" s="277"/>
      <c r="C216" s="181">
        <v>45147</v>
      </c>
      <c r="D216" s="170" t="s">
        <v>96</v>
      </c>
      <c r="E216" s="171">
        <f t="shared" si="0"/>
        <v>688120000</v>
      </c>
      <c r="F216" s="170" t="s">
        <v>97</v>
      </c>
      <c r="G216" s="171">
        <v>800000</v>
      </c>
      <c r="H216" s="173">
        <v>860.15</v>
      </c>
      <c r="I216" s="174"/>
      <c r="J216" s="174" t="s">
        <v>98</v>
      </c>
      <c r="K216" s="175" t="str">
        <f t="shared" si="1"/>
        <v>AGOSTO</v>
      </c>
      <c r="L216" s="159"/>
      <c r="M216" s="159"/>
      <c r="N216" s="159"/>
      <c r="O216" s="159"/>
      <c r="P216" s="159"/>
      <c r="Q216" s="159"/>
      <c r="R216" s="159"/>
      <c r="S216" s="159"/>
      <c r="T216" s="159"/>
    </row>
    <row r="217" spans="1:20" ht="17.25" hidden="1" customHeight="1" outlineLevel="1">
      <c r="A217" s="177"/>
      <c r="B217" s="277"/>
      <c r="C217" s="181">
        <v>45148</v>
      </c>
      <c r="D217" s="170" t="s">
        <v>96</v>
      </c>
      <c r="E217" s="171">
        <f t="shared" si="0"/>
        <v>597240000</v>
      </c>
      <c r="F217" s="170" t="s">
        <v>97</v>
      </c>
      <c r="G217" s="171">
        <v>700000</v>
      </c>
      <c r="H217" s="173">
        <v>853.2</v>
      </c>
      <c r="I217" s="174"/>
      <c r="J217" s="174" t="s">
        <v>98</v>
      </c>
      <c r="K217" s="175" t="str">
        <f t="shared" si="1"/>
        <v>AGOSTO</v>
      </c>
      <c r="L217" s="159"/>
      <c r="M217" s="159"/>
      <c r="N217" s="159"/>
      <c r="O217" s="159"/>
      <c r="P217" s="159"/>
      <c r="Q217" s="159"/>
      <c r="R217" s="159"/>
      <c r="S217" s="159"/>
      <c r="T217" s="159"/>
    </row>
    <row r="218" spans="1:20" ht="17.25" hidden="1" customHeight="1" outlineLevel="1">
      <c r="A218" s="177"/>
      <c r="B218" s="278"/>
      <c r="C218" s="181">
        <v>45149</v>
      </c>
      <c r="D218" s="170" t="s">
        <v>96</v>
      </c>
      <c r="E218" s="171">
        <f t="shared" si="0"/>
        <v>513270000</v>
      </c>
      <c r="F218" s="170" t="s">
        <v>97</v>
      </c>
      <c r="G218" s="171">
        <v>600000</v>
      </c>
      <c r="H218" s="173">
        <v>855.45</v>
      </c>
      <c r="I218" s="174"/>
      <c r="J218" s="174" t="s">
        <v>98</v>
      </c>
      <c r="K218" s="175" t="str">
        <f t="shared" si="1"/>
        <v>AGOSTO</v>
      </c>
      <c r="L218" s="159"/>
      <c r="M218" s="159"/>
      <c r="N218" s="159"/>
      <c r="O218" s="159"/>
      <c r="P218" s="159"/>
      <c r="Q218" s="159"/>
      <c r="R218" s="159"/>
      <c r="S218" s="159"/>
      <c r="T218" s="159"/>
    </row>
    <row r="219" spans="1:20" ht="17.25" hidden="1" customHeight="1" outlineLevel="1">
      <c r="A219" s="177"/>
      <c r="B219" s="276">
        <v>32</v>
      </c>
      <c r="C219" s="181">
        <v>45152</v>
      </c>
      <c r="D219" s="170" t="s">
        <v>96</v>
      </c>
      <c r="E219" s="171">
        <f t="shared" si="0"/>
        <v>773100000</v>
      </c>
      <c r="F219" s="170" t="s">
        <v>97</v>
      </c>
      <c r="G219" s="171">
        <v>900000</v>
      </c>
      <c r="H219" s="173">
        <v>859</v>
      </c>
      <c r="I219" s="174"/>
      <c r="J219" s="174" t="s">
        <v>98</v>
      </c>
      <c r="K219" s="175" t="str">
        <f t="shared" si="1"/>
        <v>AGOSTO</v>
      </c>
      <c r="L219" s="159"/>
      <c r="M219" s="159"/>
      <c r="N219" s="159"/>
      <c r="O219" s="159"/>
      <c r="P219" s="159"/>
      <c r="Q219" s="159"/>
      <c r="R219" s="159"/>
      <c r="S219" s="159"/>
      <c r="T219" s="159"/>
    </row>
    <row r="220" spans="1:20" ht="17.25" hidden="1" customHeight="1" outlineLevel="1">
      <c r="A220" s="177"/>
      <c r="B220" s="277"/>
      <c r="C220" s="181">
        <v>45154</v>
      </c>
      <c r="D220" s="170" t="s">
        <v>96</v>
      </c>
      <c r="E220" s="171">
        <f t="shared" si="0"/>
        <v>945340000</v>
      </c>
      <c r="F220" s="170" t="s">
        <v>97</v>
      </c>
      <c r="G220" s="171">
        <v>1100000</v>
      </c>
      <c r="H220" s="173">
        <v>859.4</v>
      </c>
      <c r="I220" s="174"/>
      <c r="J220" s="174" t="s">
        <v>98</v>
      </c>
      <c r="K220" s="175" t="str">
        <f t="shared" si="1"/>
        <v>AGOSTO</v>
      </c>
      <c r="L220" s="159"/>
      <c r="M220" s="159"/>
      <c r="N220" s="159"/>
      <c r="O220" s="159"/>
      <c r="P220" s="159"/>
      <c r="Q220" s="159"/>
      <c r="R220" s="159"/>
      <c r="S220" s="159"/>
      <c r="T220" s="159"/>
    </row>
    <row r="221" spans="1:20" ht="17.25" hidden="1" customHeight="1" outlineLevel="1">
      <c r="A221" s="177"/>
      <c r="B221" s="277"/>
      <c r="C221" s="181">
        <v>45154</v>
      </c>
      <c r="D221" s="170" t="s">
        <v>104</v>
      </c>
      <c r="E221" s="171">
        <f t="shared" si="0"/>
        <v>128910000</v>
      </c>
      <c r="F221" s="170" t="s">
        <v>97</v>
      </c>
      <c r="G221" s="171">
        <v>150000</v>
      </c>
      <c r="H221" s="173">
        <v>859.4</v>
      </c>
      <c r="I221" s="174"/>
      <c r="J221" s="188" t="s">
        <v>105</v>
      </c>
      <c r="K221" s="175" t="str">
        <f t="shared" si="1"/>
        <v>AGOSTO</v>
      </c>
      <c r="L221" s="159"/>
      <c r="M221" s="159"/>
      <c r="N221" s="159"/>
      <c r="O221" s="159"/>
      <c r="P221" s="159"/>
      <c r="Q221" s="159"/>
      <c r="R221" s="159"/>
      <c r="S221" s="159"/>
      <c r="T221" s="159"/>
    </row>
    <row r="222" spans="1:20" ht="17.25" hidden="1" customHeight="1" outlineLevel="1">
      <c r="A222" s="177"/>
      <c r="B222" s="277"/>
      <c r="C222" s="181">
        <v>45155</v>
      </c>
      <c r="D222" s="170" t="s">
        <v>101</v>
      </c>
      <c r="E222" s="171">
        <f t="shared" si="0"/>
        <v>517500000</v>
      </c>
      <c r="F222" s="170" t="s">
        <v>102</v>
      </c>
      <c r="G222" s="171">
        <v>600000</v>
      </c>
      <c r="H222" s="173">
        <v>862.5</v>
      </c>
      <c r="I222" s="174"/>
      <c r="J222" s="174" t="s">
        <v>98</v>
      </c>
      <c r="K222" s="175" t="str">
        <f t="shared" si="1"/>
        <v>AGOSTO</v>
      </c>
      <c r="L222" s="159"/>
      <c r="M222" s="159"/>
      <c r="N222" s="159"/>
      <c r="O222" s="159"/>
      <c r="P222" s="159"/>
      <c r="Q222" s="159"/>
      <c r="R222" s="159"/>
      <c r="S222" s="159"/>
      <c r="T222" s="159"/>
    </row>
    <row r="223" spans="1:20" ht="17.25" hidden="1" customHeight="1" outlineLevel="1">
      <c r="A223" s="177"/>
      <c r="B223" s="278"/>
      <c r="C223" s="190">
        <v>45156</v>
      </c>
      <c r="D223" s="191" t="s">
        <v>96</v>
      </c>
      <c r="E223" s="192">
        <f t="shared" si="0"/>
        <v>391095000</v>
      </c>
      <c r="F223" s="191" t="s">
        <v>97</v>
      </c>
      <c r="G223" s="192">
        <v>450000</v>
      </c>
      <c r="H223" s="193">
        <v>869.1</v>
      </c>
      <c r="I223" s="194"/>
      <c r="J223" s="174" t="s">
        <v>98</v>
      </c>
      <c r="K223" s="175" t="str">
        <f t="shared" si="1"/>
        <v>AGOSTO</v>
      </c>
      <c r="L223" s="159"/>
      <c r="M223" s="159"/>
      <c r="N223" s="159"/>
      <c r="O223" s="159"/>
      <c r="P223" s="159"/>
      <c r="Q223" s="159"/>
      <c r="R223" s="159"/>
      <c r="S223" s="159"/>
      <c r="T223" s="159"/>
    </row>
    <row r="224" spans="1:20" ht="17.25" hidden="1" customHeight="1" outlineLevel="1">
      <c r="A224" s="177"/>
      <c r="B224" s="276">
        <v>33</v>
      </c>
      <c r="C224" s="181">
        <v>45159</v>
      </c>
      <c r="D224" s="191" t="s">
        <v>96</v>
      </c>
      <c r="E224" s="192">
        <f t="shared" si="0"/>
        <v>1046280000</v>
      </c>
      <c r="F224" s="191" t="s">
        <v>97</v>
      </c>
      <c r="G224" s="182">
        <v>1200000</v>
      </c>
      <c r="H224" s="183">
        <v>871.9</v>
      </c>
      <c r="I224" s="174"/>
      <c r="J224" s="174" t="s">
        <v>98</v>
      </c>
      <c r="K224" s="175" t="str">
        <f t="shared" si="1"/>
        <v>AGOSTO</v>
      </c>
      <c r="L224" s="159"/>
      <c r="M224" s="159"/>
      <c r="N224" s="159"/>
      <c r="O224" s="159"/>
      <c r="P224" s="159"/>
      <c r="Q224" s="159"/>
      <c r="R224" s="159"/>
      <c r="S224" s="159"/>
      <c r="T224" s="159"/>
    </row>
    <row r="225" spans="1:20" ht="17.25" hidden="1" customHeight="1" outlineLevel="1">
      <c r="A225" s="177"/>
      <c r="B225" s="277"/>
      <c r="C225" s="181">
        <v>45160</v>
      </c>
      <c r="D225" s="191" t="s">
        <v>96</v>
      </c>
      <c r="E225" s="192">
        <f t="shared" si="0"/>
        <v>605290000</v>
      </c>
      <c r="F225" s="191" t="s">
        <v>97</v>
      </c>
      <c r="G225" s="182">
        <v>700000</v>
      </c>
      <c r="H225" s="183">
        <v>864.7</v>
      </c>
      <c r="I225" s="174"/>
      <c r="J225" s="174" t="s">
        <v>98</v>
      </c>
      <c r="K225" s="175" t="str">
        <f t="shared" si="1"/>
        <v>AGOSTO</v>
      </c>
      <c r="L225" s="159"/>
      <c r="M225" s="159"/>
      <c r="N225" s="159"/>
      <c r="O225" s="159"/>
      <c r="P225" s="159"/>
      <c r="Q225" s="159"/>
      <c r="R225" s="159"/>
      <c r="S225" s="159"/>
      <c r="T225" s="159"/>
    </row>
    <row r="226" spans="1:20" ht="17.25" hidden="1" customHeight="1" outlineLevel="1">
      <c r="A226" s="177"/>
      <c r="B226" s="277"/>
      <c r="C226" s="181">
        <v>45161</v>
      </c>
      <c r="D226" s="170" t="s">
        <v>101</v>
      </c>
      <c r="E226" s="171">
        <f t="shared" si="0"/>
        <v>685200000</v>
      </c>
      <c r="F226" s="170" t="s">
        <v>102</v>
      </c>
      <c r="G226" s="171">
        <v>800000</v>
      </c>
      <c r="H226" s="173">
        <v>856.5</v>
      </c>
      <c r="I226" s="174"/>
      <c r="J226" s="174" t="s">
        <v>98</v>
      </c>
      <c r="K226" s="175" t="str">
        <f t="shared" si="1"/>
        <v>AGOSTO</v>
      </c>
      <c r="L226" s="159"/>
      <c r="M226" s="159"/>
      <c r="N226" s="159"/>
      <c r="O226" s="159"/>
      <c r="P226" s="159"/>
      <c r="Q226" s="159"/>
      <c r="R226" s="159"/>
      <c r="S226" s="159"/>
      <c r="T226" s="159"/>
    </row>
    <row r="227" spans="1:20" ht="17.25" hidden="1" customHeight="1" outlineLevel="1">
      <c r="A227" s="177"/>
      <c r="B227" s="277"/>
      <c r="C227" s="181">
        <v>45162</v>
      </c>
      <c r="D227" s="191" t="s">
        <v>96</v>
      </c>
      <c r="E227" s="192">
        <f t="shared" si="0"/>
        <v>427400000</v>
      </c>
      <c r="F227" s="191" t="s">
        <v>97</v>
      </c>
      <c r="G227" s="195">
        <v>500000</v>
      </c>
      <c r="H227" s="196">
        <v>854.8</v>
      </c>
      <c r="I227" s="194"/>
      <c r="J227" s="174" t="s">
        <v>98</v>
      </c>
      <c r="K227" s="175" t="str">
        <f t="shared" si="1"/>
        <v>AGOSTO</v>
      </c>
      <c r="L227" s="159"/>
      <c r="M227" s="159"/>
      <c r="N227" s="159"/>
      <c r="O227" s="159"/>
      <c r="P227" s="159"/>
      <c r="Q227" s="159"/>
      <c r="R227" s="159"/>
      <c r="S227" s="159"/>
      <c r="T227" s="159"/>
    </row>
    <row r="228" spans="1:20" ht="17.25" hidden="1" customHeight="1" outlineLevel="1">
      <c r="A228" s="177"/>
      <c r="B228" s="278"/>
      <c r="C228" s="197">
        <v>45163</v>
      </c>
      <c r="D228" s="191" t="s">
        <v>96</v>
      </c>
      <c r="E228" s="171">
        <f t="shared" si="0"/>
        <v>675880000</v>
      </c>
      <c r="F228" s="170" t="s">
        <v>97</v>
      </c>
      <c r="G228" s="182">
        <v>800000</v>
      </c>
      <c r="H228" s="183">
        <v>844.85</v>
      </c>
      <c r="I228" s="174"/>
      <c r="J228" s="174" t="s">
        <v>98</v>
      </c>
      <c r="K228" s="175" t="str">
        <f t="shared" si="1"/>
        <v>AGOSTO</v>
      </c>
      <c r="L228" s="159"/>
      <c r="M228" s="159"/>
      <c r="N228" s="159"/>
      <c r="O228" s="159"/>
      <c r="P228" s="159"/>
      <c r="Q228" s="159"/>
      <c r="R228" s="159"/>
      <c r="S228" s="159"/>
      <c r="T228" s="159"/>
    </row>
    <row r="229" spans="1:20" ht="17.25" hidden="1" customHeight="1" outlineLevel="1">
      <c r="A229" s="177"/>
      <c r="B229" s="276">
        <v>34</v>
      </c>
      <c r="C229" s="181">
        <v>45166</v>
      </c>
      <c r="D229" s="191" t="s">
        <v>96</v>
      </c>
      <c r="E229" s="171">
        <f>G229*$H$229</f>
        <v>1185800000</v>
      </c>
      <c r="F229" s="170" t="s">
        <v>97</v>
      </c>
      <c r="G229" s="182">
        <v>1400000</v>
      </c>
      <c r="H229" s="183">
        <v>847</v>
      </c>
      <c r="I229" s="174"/>
      <c r="J229" s="174" t="s">
        <v>98</v>
      </c>
      <c r="K229" s="175" t="str">
        <f t="shared" si="1"/>
        <v>AGOSTO</v>
      </c>
      <c r="L229" s="159"/>
      <c r="M229" s="159"/>
      <c r="N229" s="159"/>
      <c r="O229" s="159"/>
      <c r="P229" s="159"/>
      <c r="Q229" s="159"/>
      <c r="R229" s="159"/>
      <c r="S229" s="159"/>
      <c r="T229" s="159"/>
    </row>
    <row r="230" spans="1:20" ht="17.25" hidden="1" customHeight="1" outlineLevel="1">
      <c r="A230" s="177"/>
      <c r="B230" s="277"/>
      <c r="C230" s="181">
        <v>45167</v>
      </c>
      <c r="D230" s="170" t="s">
        <v>96</v>
      </c>
      <c r="E230" s="171">
        <f>G230*$H$230</f>
        <v>900165000</v>
      </c>
      <c r="F230" s="170" t="s">
        <v>97</v>
      </c>
      <c r="G230" s="182">
        <v>1050000</v>
      </c>
      <c r="H230" s="183">
        <v>857.3</v>
      </c>
      <c r="I230" s="174"/>
      <c r="J230" s="174" t="s">
        <v>98</v>
      </c>
      <c r="K230" s="175" t="str">
        <f t="shared" si="1"/>
        <v>AGOSTO</v>
      </c>
      <c r="L230" s="159"/>
      <c r="M230" s="159"/>
      <c r="N230" s="159"/>
      <c r="O230" s="159"/>
      <c r="P230" s="159"/>
      <c r="Q230" s="159"/>
      <c r="R230" s="159"/>
      <c r="S230" s="159"/>
      <c r="T230" s="159"/>
    </row>
    <row r="231" spans="1:20" ht="17.25" hidden="1" customHeight="1" outlineLevel="1">
      <c r="A231" s="177"/>
      <c r="B231" s="277"/>
      <c r="C231" s="181">
        <v>45167</v>
      </c>
      <c r="D231" s="170" t="s">
        <v>104</v>
      </c>
      <c r="E231" s="171">
        <f>G231*$H$231</f>
        <v>68584000</v>
      </c>
      <c r="F231" s="170" t="s">
        <v>97</v>
      </c>
      <c r="G231" s="182">
        <v>80000</v>
      </c>
      <c r="H231" s="183">
        <v>857.3</v>
      </c>
      <c r="I231" s="174"/>
      <c r="J231" s="188" t="s">
        <v>105</v>
      </c>
      <c r="K231" s="175" t="str">
        <f t="shared" si="1"/>
        <v>AGOSTO</v>
      </c>
      <c r="L231" s="159"/>
      <c r="M231" s="159"/>
      <c r="N231" s="159"/>
      <c r="O231" s="159"/>
      <c r="P231" s="159"/>
      <c r="Q231" s="159"/>
      <c r="R231" s="159"/>
      <c r="S231" s="159"/>
      <c r="T231" s="159"/>
    </row>
    <row r="232" spans="1:20" ht="17.25" hidden="1" customHeight="1" outlineLevel="1">
      <c r="A232" s="177"/>
      <c r="B232" s="277"/>
      <c r="C232" s="181">
        <v>45168</v>
      </c>
      <c r="D232" s="191" t="s">
        <v>96</v>
      </c>
      <c r="E232" s="171">
        <f>G232*$H$232</f>
        <v>426000000</v>
      </c>
      <c r="F232" s="170" t="s">
        <v>97</v>
      </c>
      <c r="G232" s="182">
        <v>500000</v>
      </c>
      <c r="H232" s="183">
        <v>852</v>
      </c>
      <c r="I232" s="174"/>
      <c r="J232" s="174" t="s">
        <v>98</v>
      </c>
      <c r="K232" s="175" t="str">
        <f t="shared" si="1"/>
        <v>AGOSTO</v>
      </c>
      <c r="L232" s="159"/>
      <c r="M232" s="159"/>
      <c r="N232" s="159"/>
      <c r="O232" s="159"/>
      <c r="P232" s="159"/>
      <c r="Q232" s="159"/>
      <c r="R232" s="159"/>
      <c r="S232" s="159"/>
      <c r="T232" s="159"/>
    </row>
    <row r="233" spans="1:20" ht="17.25" hidden="1" customHeight="1" outlineLevel="1">
      <c r="A233" s="177"/>
      <c r="B233" s="277"/>
      <c r="C233" s="181">
        <v>45168</v>
      </c>
      <c r="D233" s="170" t="s">
        <v>101</v>
      </c>
      <c r="E233" s="171">
        <f>G233*$H$233</f>
        <v>511080000</v>
      </c>
      <c r="F233" s="170" t="s">
        <v>102</v>
      </c>
      <c r="G233" s="182">
        <v>600000</v>
      </c>
      <c r="H233" s="183">
        <v>851.8</v>
      </c>
      <c r="I233" s="174"/>
      <c r="J233" s="174" t="s">
        <v>98</v>
      </c>
      <c r="K233" s="175" t="str">
        <f t="shared" si="1"/>
        <v>AGOSTO</v>
      </c>
      <c r="L233" s="159"/>
      <c r="M233" s="159"/>
      <c r="N233" s="159"/>
      <c r="O233" s="159"/>
      <c r="P233" s="159"/>
      <c r="Q233" s="159"/>
      <c r="R233" s="159"/>
      <c r="S233" s="159"/>
      <c r="T233" s="159"/>
    </row>
    <row r="234" spans="1:20" ht="17.25" hidden="1" customHeight="1" outlineLevel="1">
      <c r="A234" s="177"/>
      <c r="B234" s="277"/>
      <c r="C234" s="181">
        <v>45169</v>
      </c>
      <c r="D234" s="191" t="s">
        <v>96</v>
      </c>
      <c r="E234" s="171">
        <f t="shared" ref="E234:E328" si="2">G234*H234</f>
        <v>768375000</v>
      </c>
      <c r="F234" s="170" t="s">
        <v>97</v>
      </c>
      <c r="G234" s="182">
        <v>900000</v>
      </c>
      <c r="H234" s="183">
        <v>853.75</v>
      </c>
      <c r="I234" s="174"/>
      <c r="J234" s="174" t="s">
        <v>98</v>
      </c>
      <c r="K234" s="175" t="str">
        <f t="shared" si="1"/>
        <v>AGOSTO</v>
      </c>
      <c r="L234" s="159"/>
      <c r="M234" s="159"/>
      <c r="N234" s="159"/>
      <c r="O234" s="159"/>
      <c r="P234" s="159"/>
      <c r="Q234" s="159"/>
      <c r="R234" s="159"/>
      <c r="S234" s="159"/>
      <c r="T234" s="159"/>
    </row>
    <row r="235" spans="1:20" ht="17.25" hidden="1" customHeight="1" outlineLevel="1">
      <c r="A235" s="177"/>
      <c r="B235" s="277"/>
      <c r="C235" s="181">
        <v>45169</v>
      </c>
      <c r="D235" s="170" t="s">
        <v>101</v>
      </c>
      <c r="E235" s="171">
        <f t="shared" si="2"/>
        <v>428050000</v>
      </c>
      <c r="F235" s="170" t="s">
        <v>102</v>
      </c>
      <c r="G235" s="182">
        <v>500000</v>
      </c>
      <c r="H235" s="183">
        <v>856.1</v>
      </c>
      <c r="I235" s="174"/>
      <c r="J235" s="174" t="s">
        <v>98</v>
      </c>
      <c r="K235" s="175" t="str">
        <f t="shared" si="1"/>
        <v>AGOSTO</v>
      </c>
      <c r="L235" s="159"/>
      <c r="M235" s="159"/>
      <c r="N235" s="159"/>
      <c r="O235" s="159"/>
      <c r="P235" s="159"/>
      <c r="Q235" s="159"/>
      <c r="R235" s="159"/>
      <c r="S235" s="159"/>
      <c r="T235" s="159"/>
    </row>
    <row r="236" spans="1:20" ht="17.25" hidden="1" customHeight="1" outlineLevel="1">
      <c r="A236" s="177"/>
      <c r="B236" s="278"/>
      <c r="C236" s="181">
        <v>45170</v>
      </c>
      <c r="D236" s="191" t="s">
        <v>96</v>
      </c>
      <c r="E236" s="171">
        <f t="shared" si="2"/>
        <v>1022220000</v>
      </c>
      <c r="F236" s="170" t="s">
        <v>97</v>
      </c>
      <c r="G236" s="182">
        <v>1200000</v>
      </c>
      <c r="H236" s="183">
        <v>851.85</v>
      </c>
      <c r="I236" s="174"/>
      <c r="J236" s="174" t="s">
        <v>98</v>
      </c>
      <c r="K236" s="175" t="str">
        <f t="shared" si="1"/>
        <v>SEPTIEMBRE</v>
      </c>
      <c r="L236" s="159"/>
      <c r="M236" s="159"/>
      <c r="N236" s="159"/>
      <c r="O236" s="159"/>
      <c r="P236" s="159"/>
      <c r="Q236" s="159"/>
      <c r="R236" s="159"/>
      <c r="S236" s="159"/>
      <c r="T236" s="159"/>
    </row>
    <row r="237" spans="1:20" ht="17.25" hidden="1" customHeight="1" outlineLevel="1">
      <c r="A237" s="177"/>
      <c r="B237" s="276">
        <v>35</v>
      </c>
      <c r="C237" s="181">
        <v>45173</v>
      </c>
      <c r="D237" s="191" t="s">
        <v>96</v>
      </c>
      <c r="E237" s="171">
        <f t="shared" si="2"/>
        <v>1794345000</v>
      </c>
      <c r="F237" s="170" t="s">
        <v>97</v>
      </c>
      <c r="G237" s="182">
        <v>2100000</v>
      </c>
      <c r="H237" s="183">
        <v>854.45</v>
      </c>
      <c r="I237" s="174"/>
      <c r="J237" s="174" t="s">
        <v>98</v>
      </c>
      <c r="K237" s="175" t="str">
        <f t="shared" si="1"/>
        <v>SEPTIEMBRE</v>
      </c>
      <c r="L237" s="159"/>
      <c r="M237" s="159"/>
      <c r="N237" s="159"/>
      <c r="O237" s="159"/>
      <c r="P237" s="159"/>
      <c r="Q237" s="159"/>
      <c r="R237" s="159"/>
      <c r="S237" s="159"/>
      <c r="T237" s="159"/>
    </row>
    <row r="238" spans="1:20" ht="17.25" hidden="1" customHeight="1" outlineLevel="1">
      <c r="A238" s="177"/>
      <c r="B238" s="277"/>
      <c r="C238" s="181">
        <v>45174</v>
      </c>
      <c r="D238" s="170" t="s">
        <v>96</v>
      </c>
      <c r="E238" s="171">
        <f t="shared" si="2"/>
        <v>872902685</v>
      </c>
      <c r="F238" s="170" t="s">
        <v>97</v>
      </c>
      <c r="G238" s="182">
        <v>1001150</v>
      </c>
      <c r="H238" s="183">
        <v>871.9</v>
      </c>
      <c r="I238" s="174"/>
      <c r="J238" s="174" t="s">
        <v>98</v>
      </c>
      <c r="K238" s="175" t="str">
        <f t="shared" si="1"/>
        <v>SEPTIEMBRE</v>
      </c>
      <c r="L238" s="159"/>
      <c r="M238" s="159"/>
      <c r="N238" s="159"/>
      <c r="O238" s="159"/>
      <c r="P238" s="159"/>
      <c r="Q238" s="159"/>
      <c r="R238" s="159"/>
      <c r="S238" s="159"/>
      <c r="T238" s="159"/>
    </row>
    <row r="239" spans="1:20" ht="17.25" hidden="1" customHeight="1" outlineLevel="1">
      <c r="A239" s="177"/>
      <c r="B239" s="277"/>
      <c r="C239" s="181">
        <v>45174</v>
      </c>
      <c r="D239" s="170" t="s">
        <v>104</v>
      </c>
      <c r="E239" s="171">
        <f t="shared" si="2"/>
        <v>69752000</v>
      </c>
      <c r="F239" s="170" t="s">
        <v>97</v>
      </c>
      <c r="G239" s="182">
        <v>80000</v>
      </c>
      <c r="H239" s="183">
        <v>871.9</v>
      </c>
      <c r="I239" s="174"/>
      <c r="J239" s="188" t="s">
        <v>105</v>
      </c>
      <c r="K239" s="175" t="str">
        <f t="shared" si="1"/>
        <v>SEPTIEMBRE</v>
      </c>
      <c r="L239" s="159"/>
      <c r="M239" s="159"/>
      <c r="N239" s="159"/>
      <c r="O239" s="159"/>
      <c r="P239" s="159"/>
      <c r="Q239" s="159"/>
      <c r="R239" s="159"/>
      <c r="S239" s="159"/>
      <c r="T239" s="159"/>
    </row>
    <row r="240" spans="1:20" ht="17.25" hidden="1" customHeight="1" outlineLevel="1">
      <c r="A240" s="177"/>
      <c r="B240" s="277"/>
      <c r="C240" s="181">
        <v>45175</v>
      </c>
      <c r="D240" s="170" t="s">
        <v>96</v>
      </c>
      <c r="E240" s="171">
        <f t="shared" si="2"/>
        <v>786600000</v>
      </c>
      <c r="F240" s="170" t="s">
        <v>97</v>
      </c>
      <c r="G240" s="182">
        <v>900000</v>
      </c>
      <c r="H240" s="183">
        <v>874</v>
      </c>
      <c r="I240" s="174"/>
      <c r="J240" s="174" t="s">
        <v>98</v>
      </c>
      <c r="K240" s="175" t="str">
        <f t="shared" si="1"/>
        <v>SEPTIEMBRE</v>
      </c>
      <c r="L240" s="159"/>
      <c r="M240" s="159"/>
      <c r="N240" s="159"/>
      <c r="O240" s="159"/>
      <c r="P240" s="159"/>
      <c r="Q240" s="159"/>
      <c r="R240" s="159"/>
      <c r="S240" s="159"/>
      <c r="T240" s="159"/>
    </row>
    <row r="241" spans="1:20" ht="17.25" hidden="1" customHeight="1" outlineLevel="1">
      <c r="A241" s="177"/>
      <c r="B241" s="277"/>
      <c r="C241" s="181">
        <v>45175</v>
      </c>
      <c r="D241" s="170" t="s">
        <v>96</v>
      </c>
      <c r="E241" s="171">
        <f t="shared" si="2"/>
        <v>2185000</v>
      </c>
      <c r="F241" s="170" t="s">
        <v>97</v>
      </c>
      <c r="G241" s="182">
        <v>2500</v>
      </c>
      <c r="H241" s="183">
        <v>874</v>
      </c>
      <c r="I241" s="174"/>
      <c r="J241" s="174" t="s">
        <v>98</v>
      </c>
      <c r="K241" s="175" t="str">
        <f t="shared" si="1"/>
        <v>SEPTIEMBRE</v>
      </c>
      <c r="L241" s="159"/>
      <c r="M241" s="159"/>
      <c r="N241" s="159"/>
      <c r="O241" s="159"/>
      <c r="P241" s="159"/>
      <c r="Q241" s="159"/>
      <c r="R241" s="159"/>
      <c r="S241" s="159"/>
      <c r="T241" s="159"/>
    </row>
    <row r="242" spans="1:20" ht="17.25" hidden="1" customHeight="1" outlineLevel="1">
      <c r="A242" s="177"/>
      <c r="B242" s="277"/>
      <c r="C242" s="181">
        <v>45176</v>
      </c>
      <c r="D242" s="170" t="s">
        <v>96</v>
      </c>
      <c r="E242" s="171">
        <f t="shared" si="2"/>
        <v>750805000</v>
      </c>
      <c r="F242" s="170" t="s">
        <v>97</v>
      </c>
      <c r="G242" s="182">
        <v>850000</v>
      </c>
      <c r="H242" s="183">
        <v>883.3</v>
      </c>
      <c r="I242" s="174"/>
      <c r="J242" s="174" t="s">
        <v>98</v>
      </c>
      <c r="K242" s="175" t="str">
        <f t="shared" si="1"/>
        <v>SEPTIEMBRE</v>
      </c>
      <c r="L242" s="159"/>
      <c r="M242" s="159"/>
      <c r="N242" s="159"/>
      <c r="O242" s="159"/>
      <c r="P242" s="159"/>
      <c r="Q242" s="159"/>
      <c r="R242" s="159"/>
      <c r="S242" s="159"/>
      <c r="T242" s="159"/>
    </row>
    <row r="243" spans="1:20" ht="17.25" hidden="1" customHeight="1" outlineLevel="1">
      <c r="A243" s="177"/>
      <c r="B243" s="278"/>
      <c r="C243" s="181">
        <v>45177</v>
      </c>
      <c r="D243" s="170" t="s">
        <v>96</v>
      </c>
      <c r="E243" s="171">
        <f t="shared" si="2"/>
        <v>535140000</v>
      </c>
      <c r="F243" s="170" t="s">
        <v>97</v>
      </c>
      <c r="G243" s="182">
        <v>600000</v>
      </c>
      <c r="H243" s="183">
        <v>891.9</v>
      </c>
      <c r="I243" s="174"/>
      <c r="J243" s="174" t="s">
        <v>98</v>
      </c>
      <c r="K243" s="175" t="str">
        <f t="shared" si="1"/>
        <v>SEPTIEMBRE</v>
      </c>
      <c r="L243" s="159"/>
      <c r="M243" s="159"/>
      <c r="N243" s="159"/>
      <c r="O243" s="159"/>
      <c r="P243" s="159"/>
      <c r="Q243" s="159"/>
      <c r="R243" s="159"/>
      <c r="S243" s="159"/>
      <c r="T243" s="159"/>
    </row>
    <row r="244" spans="1:20" ht="17.25" hidden="1" customHeight="1" outlineLevel="1">
      <c r="A244" s="177"/>
      <c r="B244" s="276">
        <v>36</v>
      </c>
      <c r="C244" s="181">
        <v>45180</v>
      </c>
      <c r="D244" s="170" t="s">
        <v>96</v>
      </c>
      <c r="E244" s="171">
        <f t="shared" si="2"/>
        <v>759432500</v>
      </c>
      <c r="F244" s="170" t="s">
        <v>97</v>
      </c>
      <c r="G244" s="182">
        <v>850000</v>
      </c>
      <c r="H244" s="183">
        <v>893.45</v>
      </c>
      <c r="I244" s="174"/>
      <c r="J244" s="174" t="s">
        <v>98</v>
      </c>
      <c r="K244" s="175" t="str">
        <f t="shared" si="1"/>
        <v>SEPTIEMBRE</v>
      </c>
      <c r="L244" s="159"/>
      <c r="M244" s="159"/>
      <c r="N244" s="159"/>
      <c r="O244" s="159"/>
      <c r="P244" s="159"/>
      <c r="Q244" s="159"/>
      <c r="R244" s="159"/>
      <c r="S244" s="159"/>
      <c r="T244" s="159"/>
    </row>
    <row r="245" spans="1:20" ht="17.25" hidden="1" customHeight="1" outlineLevel="1">
      <c r="A245" s="177"/>
      <c r="B245" s="277"/>
      <c r="C245" s="181">
        <v>45181</v>
      </c>
      <c r="D245" s="170" t="s">
        <v>101</v>
      </c>
      <c r="E245" s="171">
        <f t="shared" si="2"/>
        <v>403605000</v>
      </c>
      <c r="F245" s="170" t="s">
        <v>102</v>
      </c>
      <c r="G245" s="182">
        <v>450000</v>
      </c>
      <c r="H245" s="183">
        <v>896.9</v>
      </c>
      <c r="I245" s="174"/>
      <c r="J245" s="174" t="s">
        <v>98</v>
      </c>
      <c r="K245" s="175" t="str">
        <f t="shared" si="1"/>
        <v>SEPTIEMBRE</v>
      </c>
      <c r="L245" s="159"/>
      <c r="M245" s="159"/>
      <c r="N245" s="159"/>
      <c r="O245" s="159"/>
      <c r="P245" s="159"/>
      <c r="Q245" s="159"/>
      <c r="R245" s="159"/>
      <c r="S245" s="159"/>
      <c r="T245" s="159"/>
    </row>
    <row r="246" spans="1:20" ht="17.25" hidden="1" customHeight="1" outlineLevel="1">
      <c r="A246" s="177"/>
      <c r="B246" s="277"/>
      <c r="C246" s="181">
        <v>45182</v>
      </c>
      <c r="D246" s="170" t="s">
        <v>101</v>
      </c>
      <c r="E246" s="171">
        <f t="shared" si="2"/>
        <v>452523000</v>
      </c>
      <c r="F246" s="170" t="s">
        <v>102</v>
      </c>
      <c r="G246" s="182">
        <v>510000</v>
      </c>
      <c r="H246" s="183">
        <v>887.3</v>
      </c>
      <c r="I246" s="174"/>
      <c r="J246" s="174" t="s">
        <v>98</v>
      </c>
      <c r="K246" s="175" t="str">
        <f t="shared" si="1"/>
        <v>SEPTIEMBRE</v>
      </c>
      <c r="L246" s="159"/>
      <c r="M246" s="159"/>
      <c r="N246" s="159"/>
      <c r="O246" s="159"/>
      <c r="P246" s="159"/>
      <c r="Q246" s="159"/>
      <c r="R246" s="159"/>
      <c r="S246" s="159"/>
      <c r="T246" s="159"/>
    </row>
    <row r="247" spans="1:20" ht="17.25" hidden="1" customHeight="1" outlineLevel="1">
      <c r="A247" s="177"/>
      <c r="B247" s="277"/>
      <c r="C247" s="181">
        <v>45183</v>
      </c>
      <c r="D247" s="170" t="s">
        <v>96</v>
      </c>
      <c r="E247" s="171">
        <f t="shared" si="2"/>
        <v>576842500</v>
      </c>
      <c r="F247" s="170" t="s">
        <v>97</v>
      </c>
      <c r="G247" s="182">
        <v>650000</v>
      </c>
      <c r="H247" s="183">
        <v>887.45</v>
      </c>
      <c r="I247" s="174"/>
      <c r="J247" s="174" t="s">
        <v>98</v>
      </c>
      <c r="K247" s="175" t="str">
        <f t="shared" si="1"/>
        <v>SEPTIEMBRE</v>
      </c>
      <c r="L247" s="159"/>
      <c r="M247" s="159"/>
      <c r="N247" s="159"/>
      <c r="O247" s="159"/>
      <c r="P247" s="159"/>
      <c r="Q247" s="159"/>
      <c r="R247" s="159"/>
      <c r="S247" s="159"/>
      <c r="T247" s="159"/>
    </row>
    <row r="248" spans="1:20" ht="17.25" hidden="1" customHeight="1" outlineLevel="1">
      <c r="A248" s="177"/>
      <c r="B248" s="277"/>
      <c r="C248" s="181">
        <v>45183</v>
      </c>
      <c r="D248" s="170" t="s">
        <v>104</v>
      </c>
      <c r="E248" s="171">
        <f t="shared" si="2"/>
        <v>97619500</v>
      </c>
      <c r="F248" s="170" t="s">
        <v>97</v>
      </c>
      <c r="G248" s="182">
        <v>110000</v>
      </c>
      <c r="H248" s="183">
        <v>887.45</v>
      </c>
      <c r="I248" s="174"/>
      <c r="J248" s="188" t="s">
        <v>105</v>
      </c>
      <c r="K248" s="175" t="str">
        <f t="shared" si="1"/>
        <v>SEPTIEMBRE</v>
      </c>
      <c r="L248" s="159"/>
      <c r="M248" s="159"/>
      <c r="N248" s="159"/>
      <c r="O248" s="159"/>
      <c r="P248" s="159"/>
      <c r="Q248" s="159"/>
      <c r="R248" s="159"/>
      <c r="S248" s="159"/>
      <c r="T248" s="159"/>
    </row>
    <row r="249" spans="1:20" ht="17.25" hidden="1" customHeight="1" outlineLevel="1">
      <c r="A249" s="177"/>
      <c r="B249" s="278"/>
      <c r="C249" s="181">
        <v>45184</v>
      </c>
      <c r="D249" s="170" t="s">
        <v>96</v>
      </c>
      <c r="E249" s="171">
        <f t="shared" si="2"/>
        <v>532950000</v>
      </c>
      <c r="F249" s="170" t="s">
        <v>97</v>
      </c>
      <c r="G249" s="182">
        <v>600000</v>
      </c>
      <c r="H249" s="183">
        <v>888.25</v>
      </c>
      <c r="I249" s="174"/>
      <c r="J249" s="174" t="s">
        <v>98</v>
      </c>
      <c r="K249" s="175" t="str">
        <f t="shared" si="1"/>
        <v>SEPTIEMBRE</v>
      </c>
      <c r="L249" s="159"/>
      <c r="M249" s="159"/>
      <c r="N249" s="159"/>
      <c r="O249" s="159"/>
      <c r="P249" s="159"/>
      <c r="Q249" s="159"/>
      <c r="R249" s="159"/>
      <c r="S249" s="159"/>
      <c r="T249" s="159"/>
    </row>
    <row r="250" spans="1:20" ht="17.25" hidden="1" customHeight="1" outlineLevel="1">
      <c r="A250" s="177"/>
      <c r="B250" s="276">
        <v>37</v>
      </c>
      <c r="C250" s="181">
        <v>45189</v>
      </c>
      <c r="D250" s="170" t="s">
        <v>96</v>
      </c>
      <c r="E250" s="171">
        <f t="shared" si="2"/>
        <v>1673900000</v>
      </c>
      <c r="F250" s="170" t="s">
        <v>97</v>
      </c>
      <c r="G250" s="182">
        <v>1900000</v>
      </c>
      <c r="H250" s="183">
        <v>881</v>
      </c>
      <c r="I250" s="174"/>
      <c r="J250" s="174" t="s">
        <v>98</v>
      </c>
      <c r="K250" s="175" t="str">
        <f t="shared" si="1"/>
        <v>SEPTIEMBRE</v>
      </c>
      <c r="L250" s="159"/>
      <c r="M250" s="159"/>
      <c r="N250" s="159"/>
      <c r="O250" s="159"/>
      <c r="P250" s="159"/>
      <c r="Q250" s="159"/>
      <c r="R250" s="159"/>
      <c r="S250" s="159"/>
      <c r="T250" s="159"/>
    </row>
    <row r="251" spans="1:20" ht="17.25" hidden="1" customHeight="1" outlineLevel="1">
      <c r="A251" s="177"/>
      <c r="B251" s="277"/>
      <c r="C251" s="181">
        <v>45190</v>
      </c>
      <c r="D251" s="170" t="s">
        <v>96</v>
      </c>
      <c r="E251" s="171">
        <f t="shared" si="2"/>
        <v>713040000</v>
      </c>
      <c r="F251" s="170" t="s">
        <v>97</v>
      </c>
      <c r="G251" s="182">
        <v>800000</v>
      </c>
      <c r="H251" s="183">
        <v>891.3</v>
      </c>
      <c r="I251" s="174"/>
      <c r="J251" s="174" t="s">
        <v>98</v>
      </c>
      <c r="K251" s="175" t="str">
        <f t="shared" si="1"/>
        <v>SEPTIEMBRE</v>
      </c>
      <c r="L251" s="159"/>
      <c r="M251" s="159"/>
      <c r="N251" s="159"/>
      <c r="O251" s="159"/>
      <c r="P251" s="159"/>
      <c r="Q251" s="159"/>
      <c r="R251" s="159"/>
      <c r="S251" s="159"/>
      <c r="T251" s="159"/>
    </row>
    <row r="252" spans="1:20" ht="17.25" hidden="1" customHeight="1" outlineLevel="1">
      <c r="A252" s="177"/>
      <c r="B252" s="277"/>
      <c r="C252" s="181">
        <v>45191</v>
      </c>
      <c r="D252" s="170" t="s">
        <v>96</v>
      </c>
      <c r="E252" s="171">
        <f t="shared" si="2"/>
        <v>355320000</v>
      </c>
      <c r="F252" s="170" t="s">
        <v>97</v>
      </c>
      <c r="G252" s="182">
        <v>400000</v>
      </c>
      <c r="H252" s="183">
        <v>888.3</v>
      </c>
      <c r="I252" s="174"/>
      <c r="J252" s="174" t="s">
        <v>98</v>
      </c>
      <c r="K252" s="175" t="str">
        <f t="shared" si="1"/>
        <v>SEPTIEMBRE</v>
      </c>
      <c r="L252" s="159"/>
      <c r="M252" s="159"/>
      <c r="N252" s="159"/>
      <c r="O252" s="159"/>
      <c r="P252" s="159"/>
      <c r="Q252" s="159"/>
      <c r="R252" s="159"/>
      <c r="S252" s="159"/>
      <c r="T252" s="159"/>
    </row>
    <row r="253" spans="1:20" ht="17.25" hidden="1" customHeight="1" outlineLevel="1">
      <c r="A253" s="177"/>
      <c r="B253" s="278"/>
      <c r="C253" s="181">
        <v>45191</v>
      </c>
      <c r="D253" s="170" t="s">
        <v>104</v>
      </c>
      <c r="E253" s="171">
        <f t="shared" si="2"/>
        <v>88830000</v>
      </c>
      <c r="F253" s="170" t="s">
        <v>97</v>
      </c>
      <c r="G253" s="182">
        <v>100000</v>
      </c>
      <c r="H253" s="183">
        <v>888.3</v>
      </c>
      <c r="I253" s="174"/>
      <c r="J253" s="188" t="s">
        <v>105</v>
      </c>
      <c r="K253" s="175" t="str">
        <f t="shared" si="1"/>
        <v>SEPTIEMBRE</v>
      </c>
      <c r="L253" s="159"/>
      <c r="M253" s="159"/>
      <c r="N253" s="159"/>
      <c r="O253" s="159"/>
      <c r="P253" s="159"/>
      <c r="Q253" s="159"/>
      <c r="R253" s="159"/>
      <c r="S253" s="159"/>
      <c r="T253" s="159"/>
    </row>
    <row r="254" spans="1:20" ht="17.25" hidden="1" customHeight="1" outlineLevel="1">
      <c r="A254" s="177"/>
      <c r="B254" s="276">
        <v>38</v>
      </c>
      <c r="C254" s="181">
        <v>45194</v>
      </c>
      <c r="D254" s="170" t="s">
        <v>96</v>
      </c>
      <c r="E254" s="171">
        <f t="shared" si="2"/>
        <v>1080240000</v>
      </c>
      <c r="F254" s="170" t="s">
        <v>97</v>
      </c>
      <c r="G254" s="182">
        <v>1200000</v>
      </c>
      <c r="H254" s="183">
        <v>900.2</v>
      </c>
      <c r="I254" s="174"/>
      <c r="J254" s="174" t="s">
        <v>98</v>
      </c>
      <c r="K254" s="175" t="str">
        <f t="shared" si="1"/>
        <v>SEPTIEMBRE</v>
      </c>
      <c r="L254" s="159"/>
      <c r="M254" s="159"/>
      <c r="N254" s="159"/>
      <c r="O254" s="159"/>
      <c r="P254" s="159"/>
      <c r="Q254" s="159"/>
      <c r="R254" s="159"/>
      <c r="S254" s="159"/>
      <c r="T254" s="159"/>
    </row>
    <row r="255" spans="1:20" ht="17.25" hidden="1" customHeight="1" outlineLevel="1">
      <c r="A255" s="177"/>
      <c r="B255" s="277"/>
      <c r="C255" s="181">
        <v>45195</v>
      </c>
      <c r="D255" s="170" t="s">
        <v>96</v>
      </c>
      <c r="E255" s="171">
        <f t="shared" si="2"/>
        <v>721600000</v>
      </c>
      <c r="F255" s="170" t="s">
        <v>97</v>
      </c>
      <c r="G255" s="182">
        <v>800000</v>
      </c>
      <c r="H255" s="183">
        <v>902</v>
      </c>
      <c r="I255" s="174"/>
      <c r="J255" s="174" t="s">
        <v>98</v>
      </c>
      <c r="K255" s="175" t="str">
        <f t="shared" si="1"/>
        <v>SEPTIEMBRE</v>
      </c>
      <c r="L255" s="159"/>
      <c r="M255" s="159"/>
      <c r="N255" s="159"/>
      <c r="O255" s="159"/>
      <c r="P255" s="159"/>
      <c r="Q255" s="159"/>
      <c r="R255" s="159"/>
      <c r="S255" s="159"/>
      <c r="T255" s="159"/>
    </row>
    <row r="256" spans="1:20" ht="17.25" hidden="1" customHeight="1" outlineLevel="1">
      <c r="A256" s="177"/>
      <c r="B256" s="277"/>
      <c r="C256" s="181">
        <v>45196</v>
      </c>
      <c r="D256" s="170" t="s">
        <v>96</v>
      </c>
      <c r="E256" s="171">
        <f t="shared" si="2"/>
        <v>860130000</v>
      </c>
      <c r="F256" s="170" t="s">
        <v>97</v>
      </c>
      <c r="G256" s="182">
        <v>950000</v>
      </c>
      <c r="H256" s="183">
        <v>905.4</v>
      </c>
      <c r="I256" s="174"/>
      <c r="J256" s="174" t="s">
        <v>98</v>
      </c>
      <c r="K256" s="175" t="str">
        <f t="shared" si="1"/>
        <v>SEPTIEMBRE</v>
      </c>
      <c r="L256" s="159"/>
      <c r="M256" s="159"/>
      <c r="N256" s="159"/>
      <c r="O256" s="159"/>
      <c r="P256" s="159"/>
      <c r="Q256" s="159"/>
      <c r="R256" s="159"/>
      <c r="S256" s="159"/>
      <c r="T256" s="159"/>
    </row>
    <row r="257" spans="1:20" ht="17.25" hidden="1" customHeight="1" outlineLevel="1">
      <c r="A257" s="177"/>
      <c r="B257" s="277"/>
      <c r="C257" s="181">
        <v>45196</v>
      </c>
      <c r="D257" s="170" t="s">
        <v>96</v>
      </c>
      <c r="E257" s="171">
        <f t="shared" si="2"/>
        <v>90540000</v>
      </c>
      <c r="F257" s="170" t="s">
        <v>97</v>
      </c>
      <c r="G257" s="182">
        <v>100000</v>
      </c>
      <c r="H257" s="183">
        <v>905.4</v>
      </c>
      <c r="I257" s="174"/>
      <c r="J257" s="174" t="s">
        <v>98</v>
      </c>
      <c r="K257" s="175" t="str">
        <f t="shared" si="1"/>
        <v>SEPTIEMBRE</v>
      </c>
      <c r="L257" s="159"/>
      <c r="M257" s="159"/>
      <c r="N257" s="159"/>
      <c r="O257" s="159"/>
      <c r="P257" s="159"/>
      <c r="Q257" s="159"/>
      <c r="R257" s="159"/>
      <c r="S257" s="159"/>
      <c r="T257" s="159"/>
    </row>
    <row r="258" spans="1:20" ht="17.25" hidden="1" customHeight="1" outlineLevel="1">
      <c r="A258" s="177"/>
      <c r="B258" s="277"/>
      <c r="C258" s="181">
        <v>45196</v>
      </c>
      <c r="D258" s="170" t="s">
        <v>104</v>
      </c>
      <c r="E258" s="171">
        <f t="shared" si="2"/>
        <v>90540000</v>
      </c>
      <c r="F258" s="170" t="s">
        <v>97</v>
      </c>
      <c r="G258" s="182">
        <v>100000</v>
      </c>
      <c r="H258" s="183">
        <v>905.4</v>
      </c>
      <c r="I258" s="174"/>
      <c r="J258" s="188" t="s">
        <v>105</v>
      </c>
      <c r="K258" s="175" t="str">
        <f t="shared" si="1"/>
        <v>SEPTIEMBRE</v>
      </c>
      <c r="L258" s="159"/>
      <c r="M258" s="159"/>
      <c r="N258" s="159"/>
      <c r="O258" s="159"/>
      <c r="P258" s="159"/>
      <c r="Q258" s="159"/>
      <c r="R258" s="159"/>
      <c r="S258" s="159"/>
      <c r="T258" s="159"/>
    </row>
    <row r="259" spans="1:20" ht="17.25" hidden="1" customHeight="1" outlineLevel="1">
      <c r="A259" s="177"/>
      <c r="B259" s="277"/>
      <c r="C259" s="181">
        <v>45197</v>
      </c>
      <c r="D259" s="170" t="s">
        <v>96</v>
      </c>
      <c r="E259" s="171">
        <f t="shared" si="2"/>
        <v>814995000</v>
      </c>
      <c r="F259" s="170" t="s">
        <v>97</v>
      </c>
      <c r="G259" s="182">
        <v>900000</v>
      </c>
      <c r="H259" s="183">
        <v>905.55</v>
      </c>
      <c r="I259" s="174"/>
      <c r="J259" s="174" t="s">
        <v>98</v>
      </c>
      <c r="K259" s="175" t="str">
        <f t="shared" ref="K259:K343" si="3">UPPER(TEXT(C259,"MMMM"))</f>
        <v>SEPTIEMBRE</v>
      </c>
      <c r="L259" s="159"/>
      <c r="M259" s="159"/>
      <c r="N259" s="159"/>
      <c r="O259" s="159"/>
      <c r="P259" s="159"/>
      <c r="Q259" s="159"/>
      <c r="R259" s="159"/>
      <c r="S259" s="159"/>
      <c r="T259" s="159"/>
    </row>
    <row r="260" spans="1:20" ht="17.25" hidden="1" customHeight="1" outlineLevel="1">
      <c r="A260" s="177"/>
      <c r="B260" s="278"/>
      <c r="C260" s="181">
        <v>45198</v>
      </c>
      <c r="D260" s="170" t="s">
        <v>96</v>
      </c>
      <c r="E260" s="171">
        <f t="shared" si="2"/>
        <v>853480000</v>
      </c>
      <c r="F260" s="170" t="s">
        <v>97</v>
      </c>
      <c r="G260" s="182">
        <v>950000</v>
      </c>
      <c r="H260" s="183">
        <v>898.4</v>
      </c>
      <c r="I260" s="174"/>
      <c r="J260" s="174" t="s">
        <v>98</v>
      </c>
      <c r="K260" s="175" t="str">
        <f t="shared" si="3"/>
        <v>SEPTIEMBRE</v>
      </c>
      <c r="L260" s="159"/>
      <c r="M260" s="159"/>
      <c r="N260" s="159"/>
      <c r="O260" s="159"/>
      <c r="P260" s="159"/>
      <c r="Q260" s="159"/>
      <c r="R260" s="159"/>
      <c r="S260" s="159"/>
      <c r="T260" s="159"/>
    </row>
    <row r="261" spans="1:20" ht="17.25" hidden="1" customHeight="1" outlineLevel="1">
      <c r="A261" s="177"/>
      <c r="B261" s="276">
        <v>39</v>
      </c>
      <c r="C261" s="181">
        <v>45201</v>
      </c>
      <c r="D261" s="170" t="s">
        <v>96</v>
      </c>
      <c r="E261" s="171">
        <f t="shared" si="2"/>
        <v>1626840000</v>
      </c>
      <c r="F261" s="170" t="s">
        <v>97</v>
      </c>
      <c r="G261" s="182">
        <v>1800000</v>
      </c>
      <c r="H261" s="183">
        <v>903.8</v>
      </c>
      <c r="I261" s="174"/>
      <c r="J261" s="174" t="s">
        <v>98</v>
      </c>
      <c r="K261" s="175" t="str">
        <f t="shared" si="3"/>
        <v>OCTUBRE</v>
      </c>
      <c r="L261" s="159"/>
      <c r="M261" s="159"/>
      <c r="N261" s="159"/>
      <c r="O261" s="159"/>
      <c r="P261" s="159"/>
      <c r="Q261" s="159"/>
      <c r="R261" s="159"/>
      <c r="S261" s="159"/>
      <c r="T261" s="159"/>
    </row>
    <row r="262" spans="1:20" ht="17.25" hidden="1" customHeight="1" outlineLevel="1">
      <c r="A262" s="177"/>
      <c r="B262" s="277"/>
      <c r="C262" s="181">
        <v>45201</v>
      </c>
      <c r="D262" s="170" t="s">
        <v>101</v>
      </c>
      <c r="E262" s="171">
        <f t="shared" si="2"/>
        <v>722960000</v>
      </c>
      <c r="F262" s="170" t="s">
        <v>102</v>
      </c>
      <c r="G262" s="182">
        <v>800000</v>
      </c>
      <c r="H262" s="183">
        <v>903.7</v>
      </c>
      <c r="I262" s="174"/>
      <c r="J262" s="174" t="s">
        <v>98</v>
      </c>
      <c r="K262" s="175" t="str">
        <f t="shared" si="3"/>
        <v>OCTUBRE</v>
      </c>
      <c r="L262" s="159"/>
      <c r="M262" s="159"/>
      <c r="N262" s="159"/>
      <c r="O262" s="159"/>
      <c r="P262" s="159"/>
      <c r="Q262" s="159"/>
      <c r="R262" s="159"/>
      <c r="S262" s="159"/>
      <c r="T262" s="159"/>
    </row>
    <row r="263" spans="1:20" ht="17.25" hidden="1" customHeight="1" outlineLevel="1">
      <c r="A263" s="177"/>
      <c r="B263" s="277"/>
      <c r="C263" s="181">
        <v>45202</v>
      </c>
      <c r="D263" s="170" t="s">
        <v>96</v>
      </c>
      <c r="E263" s="171">
        <f t="shared" si="2"/>
        <v>1277360000</v>
      </c>
      <c r="F263" s="170" t="s">
        <v>97</v>
      </c>
      <c r="G263" s="182">
        <v>1400000</v>
      </c>
      <c r="H263" s="183">
        <v>912.4</v>
      </c>
      <c r="I263" s="174"/>
      <c r="J263" s="174" t="s">
        <v>98</v>
      </c>
      <c r="K263" s="175" t="str">
        <f t="shared" si="3"/>
        <v>OCTUBRE</v>
      </c>
      <c r="L263" s="159"/>
      <c r="M263" s="159"/>
      <c r="N263" s="159"/>
      <c r="O263" s="159"/>
      <c r="P263" s="159"/>
      <c r="Q263" s="159"/>
      <c r="R263" s="159"/>
      <c r="S263" s="159"/>
      <c r="T263" s="159"/>
    </row>
    <row r="264" spans="1:20" ht="17.25" hidden="1" customHeight="1" outlineLevel="1">
      <c r="A264" s="177"/>
      <c r="B264" s="277"/>
      <c r="C264" s="181">
        <v>45203</v>
      </c>
      <c r="D264" s="170" t="s">
        <v>101</v>
      </c>
      <c r="E264" s="171">
        <f t="shared" si="2"/>
        <v>826110000</v>
      </c>
      <c r="F264" s="170" t="s">
        <v>102</v>
      </c>
      <c r="G264" s="182">
        <v>900000</v>
      </c>
      <c r="H264" s="183">
        <v>917.9</v>
      </c>
      <c r="I264" s="174"/>
      <c r="J264" s="174" t="s">
        <v>98</v>
      </c>
      <c r="K264" s="175" t="str">
        <f t="shared" si="3"/>
        <v>OCTUBRE</v>
      </c>
      <c r="L264" s="159"/>
      <c r="M264" s="159"/>
      <c r="N264" s="159"/>
      <c r="O264" s="159"/>
      <c r="P264" s="159"/>
      <c r="Q264" s="159"/>
      <c r="R264" s="159"/>
      <c r="S264" s="159"/>
      <c r="T264" s="159"/>
    </row>
    <row r="265" spans="1:20" ht="17.25" hidden="1" customHeight="1" outlineLevel="1">
      <c r="A265" s="177"/>
      <c r="B265" s="277"/>
      <c r="C265" s="181">
        <v>45204</v>
      </c>
      <c r="D265" s="170" t="s">
        <v>96</v>
      </c>
      <c r="E265" s="171">
        <f t="shared" si="2"/>
        <v>826200000</v>
      </c>
      <c r="F265" s="170" t="s">
        <v>97</v>
      </c>
      <c r="G265" s="182">
        <v>900000</v>
      </c>
      <c r="H265" s="183">
        <v>918</v>
      </c>
      <c r="I265" s="174"/>
      <c r="J265" s="174" t="s">
        <v>98</v>
      </c>
      <c r="K265" s="175" t="str">
        <f t="shared" si="3"/>
        <v>OCTUBRE</v>
      </c>
      <c r="L265" s="159"/>
      <c r="M265" s="159"/>
      <c r="N265" s="159"/>
      <c r="O265" s="159"/>
      <c r="P265" s="159"/>
      <c r="Q265" s="159"/>
      <c r="R265" s="159"/>
      <c r="S265" s="159"/>
      <c r="T265" s="159"/>
    </row>
    <row r="266" spans="1:20" ht="17.25" hidden="1" customHeight="1" outlineLevel="1">
      <c r="A266" s="177"/>
      <c r="B266" s="277"/>
      <c r="C266" s="181">
        <v>45205</v>
      </c>
      <c r="D266" s="170" t="s">
        <v>96</v>
      </c>
      <c r="E266" s="171">
        <f t="shared" si="2"/>
        <v>918500000</v>
      </c>
      <c r="F266" s="170" t="s">
        <v>97</v>
      </c>
      <c r="G266" s="182">
        <v>1000000</v>
      </c>
      <c r="H266" s="183">
        <v>918.5</v>
      </c>
      <c r="I266" s="174"/>
      <c r="J266" s="174" t="s">
        <v>98</v>
      </c>
      <c r="K266" s="175" t="str">
        <f t="shared" si="3"/>
        <v>OCTUBRE</v>
      </c>
      <c r="L266" s="159"/>
      <c r="M266" s="159"/>
      <c r="N266" s="159"/>
      <c r="O266" s="159"/>
      <c r="P266" s="159"/>
      <c r="Q266" s="159"/>
      <c r="R266" s="159"/>
      <c r="S266" s="159"/>
      <c r="T266" s="159"/>
    </row>
    <row r="267" spans="1:20" ht="17.25" hidden="1" customHeight="1" outlineLevel="1">
      <c r="A267" s="177"/>
      <c r="B267" s="278"/>
      <c r="C267" s="181">
        <v>45205</v>
      </c>
      <c r="D267" s="170" t="s">
        <v>104</v>
      </c>
      <c r="E267" s="171">
        <f t="shared" si="2"/>
        <v>76235500</v>
      </c>
      <c r="F267" s="170" t="s">
        <v>97</v>
      </c>
      <c r="G267" s="182">
        <v>83000</v>
      </c>
      <c r="H267" s="183">
        <v>918.5</v>
      </c>
      <c r="I267" s="174"/>
      <c r="J267" s="188" t="s">
        <v>105</v>
      </c>
      <c r="K267" s="175" t="str">
        <f t="shared" si="3"/>
        <v>OCTUBRE</v>
      </c>
      <c r="L267" s="159"/>
      <c r="M267" s="159"/>
      <c r="N267" s="159"/>
      <c r="O267" s="159"/>
      <c r="P267" s="159"/>
      <c r="Q267" s="159"/>
      <c r="R267" s="159"/>
      <c r="S267" s="159"/>
      <c r="T267" s="159"/>
    </row>
    <row r="268" spans="1:20" ht="17.25" hidden="1" customHeight="1" outlineLevel="1">
      <c r="A268" s="177"/>
      <c r="B268" s="276">
        <v>40</v>
      </c>
      <c r="C268" s="181">
        <v>45209</v>
      </c>
      <c r="D268" s="170" t="s">
        <v>96</v>
      </c>
      <c r="E268" s="171">
        <f t="shared" si="2"/>
        <v>463375000</v>
      </c>
      <c r="F268" s="170" t="s">
        <v>97</v>
      </c>
      <c r="G268" s="182">
        <v>500000</v>
      </c>
      <c r="H268" s="183">
        <v>926.75</v>
      </c>
      <c r="I268" s="174"/>
      <c r="J268" s="174" t="s">
        <v>98</v>
      </c>
      <c r="K268" s="175" t="str">
        <f t="shared" si="3"/>
        <v>OCTUBRE</v>
      </c>
      <c r="L268" s="159"/>
      <c r="M268" s="159"/>
      <c r="N268" s="159"/>
      <c r="O268" s="159"/>
      <c r="P268" s="159"/>
      <c r="Q268" s="159"/>
      <c r="R268" s="159"/>
      <c r="S268" s="159"/>
      <c r="T268" s="159"/>
    </row>
    <row r="269" spans="1:20" ht="17.25" hidden="1" customHeight="1" outlineLevel="1">
      <c r="A269" s="177"/>
      <c r="B269" s="277"/>
      <c r="C269" s="181">
        <v>45209</v>
      </c>
      <c r="D269" s="170" t="s">
        <v>101</v>
      </c>
      <c r="E269" s="171">
        <f t="shared" si="2"/>
        <v>1116600000</v>
      </c>
      <c r="F269" s="170" t="s">
        <v>102</v>
      </c>
      <c r="G269" s="182">
        <v>1200000</v>
      </c>
      <c r="H269" s="183">
        <v>930.5</v>
      </c>
      <c r="I269" s="174"/>
      <c r="J269" s="174" t="s">
        <v>98</v>
      </c>
      <c r="K269" s="175" t="str">
        <f t="shared" si="3"/>
        <v>OCTUBRE</v>
      </c>
      <c r="L269" s="159"/>
      <c r="M269" s="159"/>
      <c r="N269" s="159"/>
      <c r="O269" s="159"/>
      <c r="P269" s="159"/>
      <c r="Q269" s="159"/>
      <c r="R269" s="159"/>
      <c r="S269" s="159"/>
      <c r="T269" s="159"/>
    </row>
    <row r="270" spans="1:20" ht="17.25" hidden="1" customHeight="1" outlineLevel="1">
      <c r="A270" s="177"/>
      <c r="B270" s="277"/>
      <c r="C270" s="181">
        <v>45210</v>
      </c>
      <c r="D270" s="170" t="s">
        <v>101</v>
      </c>
      <c r="E270" s="171">
        <f t="shared" si="2"/>
        <v>598650000</v>
      </c>
      <c r="F270" s="170" t="s">
        <v>102</v>
      </c>
      <c r="G270" s="182">
        <v>650000</v>
      </c>
      <c r="H270" s="183">
        <v>921</v>
      </c>
      <c r="I270" s="174"/>
      <c r="J270" s="174" t="s">
        <v>98</v>
      </c>
      <c r="K270" s="175" t="str">
        <f t="shared" si="3"/>
        <v>OCTUBRE</v>
      </c>
      <c r="L270" s="159"/>
      <c r="M270" s="159"/>
      <c r="N270" s="159"/>
      <c r="O270" s="159"/>
      <c r="P270" s="159"/>
      <c r="Q270" s="159"/>
      <c r="R270" s="159"/>
      <c r="S270" s="159"/>
      <c r="T270" s="159"/>
    </row>
    <row r="271" spans="1:20" ht="17.25" hidden="1" customHeight="1" outlineLevel="1">
      <c r="A271" s="177"/>
      <c r="B271" s="277"/>
      <c r="C271" s="181">
        <v>45211</v>
      </c>
      <c r="D271" s="170" t="s">
        <v>96</v>
      </c>
      <c r="E271" s="171">
        <f t="shared" si="2"/>
        <v>467250000</v>
      </c>
      <c r="F271" s="170" t="s">
        <v>97</v>
      </c>
      <c r="G271" s="182">
        <v>500000</v>
      </c>
      <c r="H271" s="183">
        <v>934.5</v>
      </c>
      <c r="I271" s="174"/>
      <c r="J271" s="174" t="s">
        <v>98</v>
      </c>
      <c r="K271" s="175" t="str">
        <f t="shared" si="3"/>
        <v>OCTUBRE</v>
      </c>
      <c r="L271" s="159"/>
      <c r="M271" s="159"/>
      <c r="N271" s="159"/>
      <c r="O271" s="159"/>
      <c r="P271" s="159"/>
      <c r="Q271" s="159"/>
      <c r="R271" s="159"/>
      <c r="S271" s="159"/>
      <c r="T271" s="159"/>
    </row>
    <row r="272" spans="1:20" ht="17.25" hidden="1" customHeight="1" outlineLevel="1">
      <c r="A272" s="177"/>
      <c r="B272" s="277"/>
      <c r="C272" s="181">
        <v>45211</v>
      </c>
      <c r="D272" s="170" t="s">
        <v>104</v>
      </c>
      <c r="E272" s="171">
        <f t="shared" si="2"/>
        <v>102795000</v>
      </c>
      <c r="F272" s="170" t="s">
        <v>97</v>
      </c>
      <c r="G272" s="182">
        <v>110000</v>
      </c>
      <c r="H272" s="183">
        <v>934.5</v>
      </c>
      <c r="I272" s="174"/>
      <c r="J272" s="188" t="s">
        <v>105</v>
      </c>
      <c r="K272" s="175" t="str">
        <f t="shared" si="3"/>
        <v>OCTUBRE</v>
      </c>
      <c r="L272" s="159"/>
      <c r="M272" s="159"/>
      <c r="N272" s="159"/>
      <c r="O272" s="159"/>
      <c r="P272" s="159"/>
      <c r="Q272" s="159"/>
      <c r="R272" s="159"/>
      <c r="S272" s="159"/>
      <c r="T272" s="159"/>
    </row>
    <row r="273" spans="1:20" ht="17.25" hidden="1" customHeight="1" outlineLevel="1">
      <c r="A273" s="177"/>
      <c r="B273" s="278"/>
      <c r="C273" s="181">
        <v>45212</v>
      </c>
      <c r="D273" s="170" t="s">
        <v>96</v>
      </c>
      <c r="E273" s="171">
        <f t="shared" si="2"/>
        <v>518815000</v>
      </c>
      <c r="F273" s="170" t="s">
        <v>97</v>
      </c>
      <c r="G273" s="182">
        <v>550000</v>
      </c>
      <c r="H273" s="183">
        <v>943.3</v>
      </c>
      <c r="I273" s="198"/>
      <c r="J273" s="174" t="s">
        <v>98</v>
      </c>
      <c r="K273" s="175" t="str">
        <f t="shared" si="3"/>
        <v>OCTUBRE</v>
      </c>
      <c r="L273" s="159"/>
      <c r="M273" s="159"/>
      <c r="N273" s="159"/>
      <c r="O273" s="159"/>
      <c r="P273" s="159"/>
      <c r="Q273" s="159"/>
      <c r="R273" s="159"/>
      <c r="S273" s="159"/>
      <c r="T273" s="159"/>
    </row>
    <row r="274" spans="1:20" ht="17.25" hidden="1" customHeight="1" outlineLevel="1">
      <c r="A274" s="177"/>
      <c r="B274" s="276">
        <v>41</v>
      </c>
      <c r="C274" s="181">
        <v>45215</v>
      </c>
      <c r="D274" s="170" t="s">
        <v>96</v>
      </c>
      <c r="E274" s="171">
        <f t="shared" si="2"/>
        <v>798745000</v>
      </c>
      <c r="F274" s="170" t="s">
        <v>97</v>
      </c>
      <c r="G274" s="182">
        <v>850000</v>
      </c>
      <c r="H274" s="183">
        <v>939.7</v>
      </c>
      <c r="I274" s="174"/>
      <c r="J274" s="174" t="s">
        <v>98</v>
      </c>
      <c r="K274" s="175" t="str">
        <f t="shared" si="3"/>
        <v>OCTUBRE</v>
      </c>
      <c r="L274" s="159"/>
      <c r="M274" s="159"/>
      <c r="N274" s="159"/>
      <c r="O274" s="159"/>
      <c r="P274" s="159"/>
      <c r="Q274" s="159"/>
      <c r="R274" s="159"/>
      <c r="S274" s="159"/>
      <c r="T274" s="159"/>
    </row>
    <row r="275" spans="1:20" ht="17.25" hidden="1" customHeight="1" outlineLevel="1">
      <c r="A275" s="177"/>
      <c r="B275" s="277"/>
      <c r="C275" s="181">
        <v>45216</v>
      </c>
      <c r="D275" s="170" t="s">
        <v>96</v>
      </c>
      <c r="E275" s="171">
        <f t="shared" si="2"/>
        <v>654150000</v>
      </c>
      <c r="F275" s="170" t="s">
        <v>97</v>
      </c>
      <c r="G275" s="182">
        <v>700000</v>
      </c>
      <c r="H275" s="183">
        <v>934.5</v>
      </c>
      <c r="I275" s="174"/>
      <c r="J275" s="174" t="s">
        <v>98</v>
      </c>
      <c r="K275" s="175" t="str">
        <f t="shared" si="3"/>
        <v>OCTUBRE</v>
      </c>
      <c r="L275" s="159"/>
      <c r="M275" s="159"/>
      <c r="N275" s="159"/>
      <c r="O275" s="159"/>
      <c r="P275" s="159"/>
      <c r="Q275" s="159"/>
      <c r="R275" s="159"/>
      <c r="S275" s="159"/>
      <c r="T275" s="159"/>
    </row>
    <row r="276" spans="1:20" ht="17.25" hidden="1" customHeight="1" outlineLevel="1">
      <c r="A276" s="177"/>
      <c r="B276" s="277"/>
      <c r="C276" s="181">
        <v>45216</v>
      </c>
      <c r="D276" s="170" t="s">
        <v>104</v>
      </c>
      <c r="E276" s="171">
        <f t="shared" si="2"/>
        <v>74760000</v>
      </c>
      <c r="F276" s="170" t="s">
        <v>97</v>
      </c>
      <c r="G276" s="182">
        <v>80000</v>
      </c>
      <c r="H276" s="183">
        <v>934.5</v>
      </c>
      <c r="I276" s="174"/>
      <c r="J276" s="188" t="s">
        <v>105</v>
      </c>
      <c r="K276" s="175" t="str">
        <f t="shared" si="3"/>
        <v>OCTUBRE</v>
      </c>
      <c r="L276" s="159"/>
      <c r="M276" s="159"/>
      <c r="N276" s="159"/>
      <c r="O276" s="159"/>
      <c r="P276" s="159"/>
      <c r="Q276" s="159"/>
      <c r="R276" s="159"/>
      <c r="S276" s="159"/>
      <c r="T276" s="159"/>
    </row>
    <row r="277" spans="1:20" ht="17.25" hidden="1" customHeight="1" outlineLevel="1">
      <c r="A277" s="177"/>
      <c r="B277" s="277"/>
      <c r="C277" s="181">
        <v>45217</v>
      </c>
      <c r="D277" s="170" t="s">
        <v>96</v>
      </c>
      <c r="E277" s="171">
        <f t="shared" si="2"/>
        <v>748640000</v>
      </c>
      <c r="F277" s="170" t="s">
        <v>97</v>
      </c>
      <c r="G277" s="182">
        <v>800000</v>
      </c>
      <c r="H277" s="183">
        <v>935.8</v>
      </c>
      <c r="I277" s="174"/>
      <c r="J277" s="174" t="s">
        <v>98</v>
      </c>
      <c r="K277" s="175" t="str">
        <f t="shared" si="3"/>
        <v>OCTUBRE</v>
      </c>
      <c r="L277" s="159"/>
      <c r="M277" s="159"/>
      <c r="N277" s="159"/>
      <c r="O277" s="159"/>
      <c r="P277" s="159"/>
      <c r="Q277" s="159"/>
      <c r="R277" s="159"/>
      <c r="S277" s="159"/>
      <c r="T277" s="159"/>
    </row>
    <row r="278" spans="1:20" ht="17.25" hidden="1" customHeight="1" outlineLevel="1">
      <c r="A278" s="177"/>
      <c r="B278" s="277"/>
      <c r="C278" s="181">
        <v>45218</v>
      </c>
      <c r="D278" s="170" t="s">
        <v>96</v>
      </c>
      <c r="E278" s="171">
        <f t="shared" si="2"/>
        <v>518787500</v>
      </c>
      <c r="F278" s="170" t="s">
        <v>97</v>
      </c>
      <c r="G278" s="182">
        <v>550000</v>
      </c>
      <c r="H278" s="183">
        <v>943.25</v>
      </c>
      <c r="I278" s="174"/>
      <c r="J278" s="174" t="s">
        <v>98</v>
      </c>
      <c r="K278" s="175" t="str">
        <f t="shared" si="3"/>
        <v>OCTUBRE</v>
      </c>
      <c r="L278" s="159"/>
      <c r="M278" s="159"/>
      <c r="N278" s="159"/>
      <c r="O278" s="159"/>
      <c r="P278" s="159"/>
      <c r="Q278" s="159"/>
      <c r="R278" s="159"/>
      <c r="S278" s="159"/>
      <c r="T278" s="159"/>
    </row>
    <row r="279" spans="1:20" ht="17.25" hidden="1" customHeight="1" outlineLevel="1">
      <c r="A279" s="177"/>
      <c r="B279" s="278"/>
      <c r="C279" s="181">
        <v>45219</v>
      </c>
      <c r="D279" s="170" t="s">
        <v>96</v>
      </c>
      <c r="E279" s="171">
        <f t="shared" si="2"/>
        <v>470700000</v>
      </c>
      <c r="F279" s="170" t="s">
        <v>97</v>
      </c>
      <c r="G279" s="182">
        <v>500000</v>
      </c>
      <c r="H279" s="183">
        <v>941.4</v>
      </c>
      <c r="I279" s="174"/>
      <c r="J279" s="174" t="s">
        <v>98</v>
      </c>
      <c r="K279" s="175" t="str">
        <f t="shared" si="3"/>
        <v>OCTUBRE</v>
      </c>
      <c r="L279" s="159"/>
      <c r="M279" s="159"/>
      <c r="N279" s="159"/>
      <c r="O279" s="159"/>
      <c r="P279" s="159"/>
      <c r="Q279" s="159"/>
      <c r="R279" s="159"/>
      <c r="S279" s="159"/>
      <c r="T279" s="159"/>
    </row>
    <row r="280" spans="1:20" ht="17.25" hidden="1" customHeight="1" outlineLevel="1">
      <c r="A280" s="177"/>
      <c r="B280" s="276">
        <v>42</v>
      </c>
      <c r="C280" s="181">
        <v>45222</v>
      </c>
      <c r="D280" s="170" t="s">
        <v>96</v>
      </c>
      <c r="E280" s="171">
        <f t="shared" si="2"/>
        <v>655200000</v>
      </c>
      <c r="F280" s="170" t="s">
        <v>97</v>
      </c>
      <c r="G280" s="182">
        <v>700000</v>
      </c>
      <c r="H280" s="183">
        <v>936</v>
      </c>
      <c r="I280" s="174"/>
      <c r="J280" s="174" t="s">
        <v>98</v>
      </c>
      <c r="K280" s="175" t="str">
        <f t="shared" si="3"/>
        <v>OCTUBRE</v>
      </c>
      <c r="L280" s="159"/>
      <c r="M280" s="159"/>
      <c r="N280" s="159"/>
      <c r="O280" s="159"/>
      <c r="P280" s="159"/>
      <c r="Q280" s="159"/>
      <c r="R280" s="159"/>
      <c r="S280" s="159"/>
      <c r="T280" s="159"/>
    </row>
    <row r="281" spans="1:20" ht="17.25" hidden="1" customHeight="1" outlineLevel="1">
      <c r="A281" s="177"/>
      <c r="B281" s="277"/>
      <c r="C281" s="181">
        <v>45222</v>
      </c>
      <c r="D281" s="170" t="s">
        <v>104</v>
      </c>
      <c r="E281" s="171">
        <f t="shared" si="2"/>
        <v>84240000</v>
      </c>
      <c r="F281" s="170" t="s">
        <v>97</v>
      </c>
      <c r="G281" s="182">
        <v>90000</v>
      </c>
      <c r="H281" s="183">
        <v>936</v>
      </c>
      <c r="I281" s="174"/>
      <c r="J281" s="188" t="s">
        <v>105</v>
      </c>
      <c r="K281" s="175" t="str">
        <f t="shared" si="3"/>
        <v>OCTUBRE</v>
      </c>
      <c r="L281" s="159"/>
      <c r="M281" s="159"/>
      <c r="N281" s="159"/>
      <c r="O281" s="159"/>
      <c r="P281" s="159"/>
      <c r="Q281" s="159"/>
      <c r="R281" s="159"/>
      <c r="S281" s="159"/>
      <c r="T281" s="159"/>
    </row>
    <row r="282" spans="1:20" ht="17.25" hidden="1" customHeight="1" outlineLevel="1">
      <c r="A282" s="177"/>
      <c r="B282" s="277"/>
      <c r="C282" s="181">
        <v>45223</v>
      </c>
      <c r="D282" s="170" t="s">
        <v>101</v>
      </c>
      <c r="E282" s="171">
        <f t="shared" si="2"/>
        <v>926300000</v>
      </c>
      <c r="F282" s="170" t="s">
        <v>102</v>
      </c>
      <c r="G282" s="182">
        <v>1000000</v>
      </c>
      <c r="H282" s="183">
        <v>926.3</v>
      </c>
      <c r="I282" s="174"/>
      <c r="J282" s="174" t="s">
        <v>98</v>
      </c>
      <c r="K282" s="175" t="str">
        <f t="shared" si="3"/>
        <v>OCTUBRE</v>
      </c>
      <c r="L282" s="159"/>
      <c r="M282" s="159"/>
      <c r="N282" s="159"/>
      <c r="O282" s="159"/>
      <c r="P282" s="159"/>
      <c r="Q282" s="159"/>
      <c r="R282" s="159"/>
      <c r="S282" s="159"/>
      <c r="T282" s="159"/>
    </row>
    <row r="283" spans="1:20" ht="17.25" hidden="1" customHeight="1" outlineLevel="1">
      <c r="A283" s="177"/>
      <c r="B283" s="277"/>
      <c r="C283" s="181">
        <v>45224</v>
      </c>
      <c r="D283" s="170" t="s">
        <v>96</v>
      </c>
      <c r="E283" s="171">
        <f t="shared" si="2"/>
        <v>599040000</v>
      </c>
      <c r="F283" s="170" t="s">
        <v>97</v>
      </c>
      <c r="G283" s="182">
        <v>650000</v>
      </c>
      <c r="H283" s="183">
        <v>921.6</v>
      </c>
      <c r="I283" s="174"/>
      <c r="J283" s="174" t="s">
        <v>98</v>
      </c>
      <c r="K283" s="175" t="str">
        <f t="shared" si="3"/>
        <v>OCTUBRE</v>
      </c>
      <c r="L283" s="159"/>
      <c r="M283" s="159"/>
      <c r="N283" s="159"/>
      <c r="O283" s="159"/>
      <c r="P283" s="159"/>
      <c r="Q283" s="159"/>
      <c r="R283" s="159"/>
      <c r="S283" s="159"/>
      <c r="T283" s="159"/>
    </row>
    <row r="284" spans="1:20" ht="17.25" hidden="1" customHeight="1" outlineLevel="1">
      <c r="A284" s="177"/>
      <c r="B284" s="277"/>
      <c r="C284" s="181">
        <v>45225</v>
      </c>
      <c r="D284" s="170" t="s">
        <v>96</v>
      </c>
      <c r="E284" s="171">
        <f t="shared" si="2"/>
        <v>791817500</v>
      </c>
      <c r="F284" s="170" t="s">
        <v>97</v>
      </c>
      <c r="G284" s="182">
        <v>850000</v>
      </c>
      <c r="H284" s="183">
        <v>931.55</v>
      </c>
      <c r="I284" s="174"/>
      <c r="J284" s="174" t="s">
        <v>98</v>
      </c>
      <c r="K284" s="175" t="str">
        <f t="shared" si="3"/>
        <v>OCTUBRE</v>
      </c>
      <c r="L284" s="159"/>
      <c r="M284" s="159"/>
      <c r="N284" s="159"/>
      <c r="O284" s="159"/>
      <c r="P284" s="159"/>
      <c r="Q284" s="159"/>
      <c r="R284" s="159"/>
      <c r="S284" s="159"/>
      <c r="T284" s="159"/>
    </row>
    <row r="285" spans="1:20" ht="17.25" hidden="1" customHeight="1" outlineLevel="1">
      <c r="A285" s="177"/>
      <c r="B285" s="278"/>
      <c r="C285" s="181">
        <v>45225</v>
      </c>
      <c r="D285" s="170" t="s">
        <v>104</v>
      </c>
      <c r="E285" s="171">
        <f t="shared" si="2"/>
        <v>7452400</v>
      </c>
      <c r="F285" s="170" t="s">
        <v>97</v>
      </c>
      <c r="G285" s="182">
        <v>8000</v>
      </c>
      <c r="H285" s="183">
        <v>931.55</v>
      </c>
      <c r="I285" s="174"/>
      <c r="J285" s="188" t="s">
        <v>105</v>
      </c>
      <c r="K285" s="175" t="str">
        <f t="shared" si="3"/>
        <v>OCTUBRE</v>
      </c>
      <c r="L285" s="159"/>
      <c r="M285" s="159"/>
      <c r="N285" s="159"/>
      <c r="O285" s="159"/>
      <c r="P285" s="159"/>
      <c r="Q285" s="159"/>
      <c r="R285" s="159"/>
      <c r="S285" s="159"/>
      <c r="T285" s="159"/>
    </row>
    <row r="286" spans="1:20" ht="17.25" hidden="1" customHeight="1" outlineLevel="1">
      <c r="A286" s="177"/>
      <c r="B286" s="276">
        <v>43</v>
      </c>
      <c r="C286" s="181">
        <v>45229</v>
      </c>
      <c r="D286" s="170" t="s">
        <v>96</v>
      </c>
      <c r="E286" s="171">
        <f t="shared" si="2"/>
        <v>1598100000</v>
      </c>
      <c r="F286" s="170" t="s">
        <v>97</v>
      </c>
      <c r="G286" s="182">
        <v>1750000</v>
      </c>
      <c r="H286" s="183">
        <v>913.2</v>
      </c>
      <c r="I286" s="199"/>
      <c r="J286" s="174" t="s">
        <v>98</v>
      </c>
      <c r="K286" s="175" t="str">
        <f t="shared" si="3"/>
        <v>OCTUBRE</v>
      </c>
      <c r="L286" s="159"/>
      <c r="M286" s="159"/>
      <c r="N286" s="159"/>
      <c r="O286" s="159"/>
      <c r="P286" s="159"/>
      <c r="Q286" s="159"/>
      <c r="R286" s="159"/>
      <c r="S286" s="159"/>
      <c r="T286" s="159"/>
    </row>
    <row r="287" spans="1:20" ht="17.25" hidden="1" customHeight="1" outlineLevel="1">
      <c r="A287" s="177"/>
      <c r="B287" s="277"/>
      <c r="C287" s="181">
        <v>45229</v>
      </c>
      <c r="D287" s="170" t="s">
        <v>104</v>
      </c>
      <c r="E287" s="171">
        <f t="shared" si="2"/>
        <v>136980000</v>
      </c>
      <c r="F287" s="170" t="s">
        <v>97</v>
      </c>
      <c r="G287" s="182">
        <v>150000</v>
      </c>
      <c r="H287" s="183">
        <v>913.2</v>
      </c>
      <c r="I287" s="174"/>
      <c r="J287" s="188" t="s">
        <v>105</v>
      </c>
      <c r="K287" s="175" t="str">
        <f t="shared" si="3"/>
        <v>OCTUBRE</v>
      </c>
      <c r="L287" s="159"/>
      <c r="M287" s="159"/>
      <c r="N287" s="159"/>
      <c r="O287" s="159"/>
      <c r="P287" s="159"/>
      <c r="Q287" s="159"/>
      <c r="R287" s="159"/>
      <c r="S287" s="159"/>
      <c r="T287" s="159"/>
    </row>
    <row r="288" spans="1:20" ht="17.25" hidden="1" customHeight="1" outlineLevel="1">
      <c r="A288" s="177"/>
      <c r="B288" s="277"/>
      <c r="C288" s="181">
        <v>45230</v>
      </c>
      <c r="D288" s="170" t="s">
        <v>96</v>
      </c>
      <c r="E288" s="171">
        <f t="shared" si="2"/>
        <v>1523200000</v>
      </c>
      <c r="F288" s="170" t="s">
        <v>97</v>
      </c>
      <c r="G288" s="182">
        <v>1700000</v>
      </c>
      <c r="H288" s="183">
        <v>896</v>
      </c>
      <c r="I288" s="174"/>
      <c r="J288" s="174" t="s">
        <v>98</v>
      </c>
      <c r="K288" s="175" t="str">
        <f t="shared" si="3"/>
        <v>OCTUBRE</v>
      </c>
      <c r="L288" s="159"/>
      <c r="M288" s="159"/>
      <c r="N288" s="159"/>
      <c r="O288" s="159"/>
      <c r="P288" s="159"/>
      <c r="Q288" s="159"/>
      <c r="R288" s="159"/>
      <c r="S288" s="159"/>
      <c r="T288" s="159"/>
    </row>
    <row r="289" spans="1:20" ht="17.25" hidden="1" customHeight="1" outlineLevel="1">
      <c r="A289" s="177"/>
      <c r="B289" s="277"/>
      <c r="C289" s="181">
        <v>45232</v>
      </c>
      <c r="D289" s="170" t="s">
        <v>96</v>
      </c>
      <c r="E289" s="171">
        <f t="shared" si="2"/>
        <v>2047805000</v>
      </c>
      <c r="F289" s="170" t="s">
        <v>97</v>
      </c>
      <c r="G289" s="182">
        <v>2300000</v>
      </c>
      <c r="H289" s="183">
        <v>890.35</v>
      </c>
      <c r="I289" s="174"/>
      <c r="J289" s="174" t="s">
        <v>98</v>
      </c>
      <c r="K289" s="175" t="str">
        <f t="shared" si="3"/>
        <v>NOVIEMBRE</v>
      </c>
      <c r="L289" s="159"/>
      <c r="M289" s="159"/>
      <c r="N289" s="159"/>
      <c r="O289" s="159"/>
      <c r="P289" s="159"/>
      <c r="Q289" s="159"/>
      <c r="R289" s="159"/>
      <c r="S289" s="159"/>
      <c r="T289" s="159"/>
    </row>
    <row r="290" spans="1:20" ht="17.25" hidden="1" customHeight="1" outlineLevel="1">
      <c r="A290" s="177"/>
      <c r="B290" s="278"/>
      <c r="C290" s="181">
        <v>45233</v>
      </c>
      <c r="D290" s="170" t="s">
        <v>96</v>
      </c>
      <c r="E290" s="171">
        <f t="shared" si="2"/>
        <v>1498890000</v>
      </c>
      <c r="F290" s="170" t="s">
        <v>97</v>
      </c>
      <c r="G290" s="182">
        <v>1700000</v>
      </c>
      <c r="H290" s="183">
        <v>881.7</v>
      </c>
      <c r="I290" s="174"/>
      <c r="J290" s="174" t="s">
        <v>98</v>
      </c>
      <c r="K290" s="175" t="str">
        <f t="shared" si="3"/>
        <v>NOVIEMBRE</v>
      </c>
      <c r="L290" s="159"/>
      <c r="M290" s="159"/>
      <c r="N290" s="159"/>
      <c r="O290" s="159"/>
      <c r="P290" s="159"/>
      <c r="Q290" s="159"/>
      <c r="R290" s="159"/>
      <c r="S290" s="159"/>
      <c r="T290" s="159"/>
    </row>
    <row r="291" spans="1:20" ht="17.25" hidden="1" customHeight="1" outlineLevel="1">
      <c r="A291" s="177"/>
      <c r="B291" s="276">
        <v>44</v>
      </c>
      <c r="C291" s="181">
        <v>45236</v>
      </c>
      <c r="D291" s="170" t="s">
        <v>101</v>
      </c>
      <c r="E291" s="171">
        <f t="shared" si="2"/>
        <v>2105040000</v>
      </c>
      <c r="F291" s="170" t="s">
        <v>102</v>
      </c>
      <c r="G291" s="182">
        <v>2400000</v>
      </c>
      <c r="H291" s="183">
        <v>877.1</v>
      </c>
      <c r="I291" s="174"/>
      <c r="J291" s="174" t="s">
        <v>98</v>
      </c>
      <c r="K291" s="175" t="str">
        <f t="shared" si="3"/>
        <v>NOVIEMBRE</v>
      </c>
      <c r="L291" s="159"/>
      <c r="M291" s="159"/>
      <c r="N291" s="159"/>
      <c r="O291" s="159"/>
      <c r="P291" s="159"/>
      <c r="Q291" s="159"/>
      <c r="R291" s="159"/>
      <c r="S291" s="159"/>
      <c r="T291" s="159"/>
    </row>
    <row r="292" spans="1:20" ht="17.25" hidden="1" customHeight="1" outlineLevel="1">
      <c r="A292" s="177"/>
      <c r="B292" s="277"/>
      <c r="C292" s="181">
        <v>45237</v>
      </c>
      <c r="D292" s="170" t="s">
        <v>96</v>
      </c>
      <c r="E292" s="171">
        <f t="shared" si="2"/>
        <v>710480000</v>
      </c>
      <c r="F292" s="170" t="s">
        <v>97</v>
      </c>
      <c r="G292" s="182">
        <v>800000</v>
      </c>
      <c r="H292" s="183">
        <v>888.1</v>
      </c>
      <c r="I292" s="199"/>
      <c r="J292" s="174" t="s">
        <v>98</v>
      </c>
      <c r="K292" s="175" t="str">
        <f t="shared" si="3"/>
        <v>NOVIEMBRE</v>
      </c>
      <c r="L292" s="159"/>
      <c r="M292" s="159"/>
      <c r="N292" s="159"/>
      <c r="O292" s="159"/>
      <c r="P292" s="159"/>
      <c r="Q292" s="159"/>
      <c r="R292" s="159"/>
      <c r="S292" s="159"/>
      <c r="T292" s="159"/>
    </row>
    <row r="293" spans="1:20" ht="17.25" hidden="1" customHeight="1" outlineLevel="1">
      <c r="A293" s="177"/>
      <c r="B293" s="277"/>
      <c r="C293" s="181">
        <v>45237</v>
      </c>
      <c r="D293" s="170" t="s">
        <v>104</v>
      </c>
      <c r="E293" s="171">
        <f t="shared" si="2"/>
        <v>79929000</v>
      </c>
      <c r="F293" s="170" t="s">
        <v>97</v>
      </c>
      <c r="G293" s="182">
        <v>90000</v>
      </c>
      <c r="H293" s="183">
        <v>888.1</v>
      </c>
      <c r="I293" s="174"/>
      <c r="J293" s="188" t="s">
        <v>105</v>
      </c>
      <c r="K293" s="175" t="str">
        <f t="shared" si="3"/>
        <v>NOVIEMBRE</v>
      </c>
      <c r="L293" s="159"/>
      <c r="M293" s="159"/>
      <c r="N293" s="159"/>
      <c r="O293" s="159"/>
      <c r="P293" s="159"/>
      <c r="Q293" s="159"/>
      <c r="R293" s="159"/>
      <c r="S293" s="159"/>
      <c r="T293" s="159"/>
    </row>
    <row r="294" spans="1:20" ht="17.25" hidden="1" customHeight="1" outlineLevel="1">
      <c r="A294" s="177"/>
      <c r="B294" s="277"/>
      <c r="C294" s="199">
        <v>45238</v>
      </c>
      <c r="D294" s="170" t="s">
        <v>101</v>
      </c>
      <c r="E294" s="171">
        <f t="shared" si="2"/>
        <v>807390000</v>
      </c>
      <c r="F294" s="170" t="s">
        <v>102</v>
      </c>
      <c r="G294" s="182">
        <v>900000</v>
      </c>
      <c r="H294" s="183">
        <v>897.1</v>
      </c>
      <c r="I294" s="174">
        <v>886.28</v>
      </c>
      <c r="J294" s="174" t="s">
        <v>98</v>
      </c>
      <c r="K294" s="175" t="str">
        <f t="shared" si="3"/>
        <v>NOVIEMBRE</v>
      </c>
      <c r="L294" s="159"/>
      <c r="M294" s="159"/>
      <c r="N294" s="159"/>
      <c r="O294" s="159"/>
      <c r="P294" s="159"/>
      <c r="Q294" s="159"/>
      <c r="R294" s="159"/>
      <c r="S294" s="159"/>
      <c r="T294" s="159"/>
    </row>
    <row r="295" spans="1:20" ht="17.25" hidden="1" customHeight="1" outlineLevel="1">
      <c r="A295" s="177"/>
      <c r="B295" s="277"/>
      <c r="C295" s="199">
        <v>45238</v>
      </c>
      <c r="D295" s="170" t="s">
        <v>101</v>
      </c>
      <c r="E295" s="171">
        <f t="shared" si="2"/>
        <v>181000000</v>
      </c>
      <c r="F295" s="170" t="s">
        <v>102</v>
      </c>
      <c r="G295" s="182">
        <v>200000</v>
      </c>
      <c r="H295" s="183">
        <v>905</v>
      </c>
      <c r="I295" s="174">
        <v>886.28</v>
      </c>
      <c r="J295" s="174" t="s">
        <v>98</v>
      </c>
      <c r="K295" s="175" t="str">
        <f t="shared" si="3"/>
        <v>NOVIEMBRE</v>
      </c>
      <c r="L295" s="159"/>
      <c r="M295" s="159"/>
      <c r="N295" s="159"/>
      <c r="O295" s="159"/>
      <c r="P295" s="159"/>
      <c r="Q295" s="159"/>
      <c r="R295" s="159"/>
      <c r="S295" s="159"/>
      <c r="T295" s="159"/>
    </row>
    <row r="296" spans="1:20" ht="17.25" hidden="1" customHeight="1" outlineLevel="1">
      <c r="A296" s="177"/>
      <c r="B296" s="277"/>
      <c r="C296" s="199">
        <v>45239</v>
      </c>
      <c r="D296" s="170" t="s">
        <v>101</v>
      </c>
      <c r="E296" s="171">
        <f t="shared" si="2"/>
        <v>450900000</v>
      </c>
      <c r="F296" s="170" t="s">
        <v>102</v>
      </c>
      <c r="G296" s="182">
        <v>500000</v>
      </c>
      <c r="H296" s="183">
        <v>901.8</v>
      </c>
      <c r="I296" s="174">
        <v>896</v>
      </c>
      <c r="J296" s="174" t="s">
        <v>98</v>
      </c>
      <c r="K296" s="175" t="str">
        <f t="shared" si="3"/>
        <v>NOVIEMBRE</v>
      </c>
      <c r="L296" s="159"/>
      <c r="M296" s="159"/>
      <c r="N296" s="159"/>
      <c r="O296" s="159"/>
      <c r="P296" s="159"/>
      <c r="Q296" s="159"/>
      <c r="R296" s="159"/>
      <c r="S296" s="159"/>
      <c r="T296" s="159"/>
    </row>
    <row r="297" spans="1:20" ht="17.25" hidden="1" customHeight="1" outlineLevel="1">
      <c r="A297" s="177"/>
      <c r="B297" s="278"/>
      <c r="C297" s="199">
        <v>45240</v>
      </c>
      <c r="D297" s="170" t="s">
        <v>96</v>
      </c>
      <c r="E297" s="171">
        <f t="shared" si="2"/>
        <v>550980000</v>
      </c>
      <c r="F297" s="170" t="s">
        <v>97</v>
      </c>
      <c r="G297" s="182">
        <v>600000</v>
      </c>
      <c r="H297" s="183">
        <v>918.3</v>
      </c>
      <c r="I297" s="174">
        <v>902.89</v>
      </c>
      <c r="J297" s="174" t="s">
        <v>98</v>
      </c>
      <c r="K297" s="175" t="str">
        <f t="shared" si="3"/>
        <v>NOVIEMBRE</v>
      </c>
      <c r="L297" s="159"/>
      <c r="M297" s="159"/>
      <c r="N297" s="159"/>
      <c r="O297" s="159"/>
      <c r="P297" s="159"/>
      <c r="Q297" s="159"/>
      <c r="R297" s="159"/>
      <c r="S297" s="159"/>
      <c r="T297" s="159"/>
    </row>
    <row r="298" spans="1:20" ht="17.25" hidden="1" customHeight="1" outlineLevel="1">
      <c r="A298" s="177"/>
      <c r="B298" s="276">
        <v>45</v>
      </c>
      <c r="C298" s="199">
        <v>45243</v>
      </c>
      <c r="D298" s="170" t="s">
        <v>96</v>
      </c>
      <c r="E298" s="171">
        <f t="shared" si="2"/>
        <v>924500000</v>
      </c>
      <c r="F298" s="170" t="s">
        <v>97</v>
      </c>
      <c r="G298" s="182">
        <v>1000000</v>
      </c>
      <c r="H298" s="183">
        <v>924.5</v>
      </c>
      <c r="I298" s="174">
        <v>916.58</v>
      </c>
      <c r="J298" s="174" t="s">
        <v>98</v>
      </c>
      <c r="K298" s="175" t="str">
        <f t="shared" si="3"/>
        <v>NOVIEMBRE</v>
      </c>
      <c r="L298" s="159"/>
      <c r="M298" s="159"/>
      <c r="N298" s="159"/>
      <c r="O298" s="159"/>
      <c r="P298" s="159"/>
      <c r="Q298" s="159"/>
      <c r="R298" s="159"/>
      <c r="S298" s="159"/>
      <c r="T298" s="159"/>
    </row>
    <row r="299" spans="1:20" ht="17.25" hidden="1" customHeight="1" outlineLevel="1">
      <c r="A299" s="177"/>
      <c r="B299" s="277"/>
      <c r="C299" s="199">
        <v>45243</v>
      </c>
      <c r="D299" s="170" t="s">
        <v>104</v>
      </c>
      <c r="E299" s="171">
        <f t="shared" si="2"/>
        <v>120185000</v>
      </c>
      <c r="F299" s="170" t="s">
        <v>97</v>
      </c>
      <c r="G299" s="182">
        <v>130000</v>
      </c>
      <c r="H299" s="183">
        <v>924.5</v>
      </c>
      <c r="I299" s="174">
        <v>916.58</v>
      </c>
      <c r="J299" s="188" t="s">
        <v>105</v>
      </c>
      <c r="K299" s="175" t="str">
        <f t="shared" si="3"/>
        <v>NOVIEMBRE</v>
      </c>
      <c r="L299" s="159"/>
      <c r="M299" s="159"/>
      <c r="N299" s="159"/>
      <c r="O299" s="159"/>
      <c r="P299" s="159"/>
      <c r="Q299" s="159"/>
      <c r="R299" s="159"/>
      <c r="S299" s="159"/>
      <c r="T299" s="159"/>
    </row>
    <row r="300" spans="1:20" ht="17.25" hidden="1" customHeight="1" outlineLevel="1">
      <c r="A300" s="177"/>
      <c r="B300" s="277"/>
      <c r="C300" s="199">
        <v>45244</v>
      </c>
      <c r="D300" s="170" t="s">
        <v>101</v>
      </c>
      <c r="E300" s="171">
        <f t="shared" si="2"/>
        <v>452650000</v>
      </c>
      <c r="F300" s="170" t="s">
        <v>102</v>
      </c>
      <c r="G300" s="182">
        <v>500000</v>
      </c>
      <c r="H300" s="183">
        <v>905.3</v>
      </c>
      <c r="I300" s="174">
        <v>921.65</v>
      </c>
      <c r="J300" s="174" t="s">
        <v>98</v>
      </c>
      <c r="K300" s="175" t="str">
        <f t="shared" si="3"/>
        <v>NOVIEMBRE</v>
      </c>
      <c r="L300" s="159"/>
      <c r="M300" s="159"/>
      <c r="N300" s="159"/>
      <c r="O300" s="159"/>
      <c r="P300" s="159"/>
      <c r="Q300" s="159"/>
      <c r="R300" s="159"/>
      <c r="S300" s="159"/>
      <c r="T300" s="159"/>
    </row>
    <row r="301" spans="1:20" ht="17.25" hidden="1" customHeight="1" outlineLevel="1">
      <c r="A301" s="177"/>
      <c r="B301" s="277"/>
      <c r="C301" s="199">
        <v>45245</v>
      </c>
      <c r="D301" s="170" t="s">
        <v>101</v>
      </c>
      <c r="E301" s="171">
        <f t="shared" si="2"/>
        <v>669900000</v>
      </c>
      <c r="F301" s="170" t="s">
        <v>102</v>
      </c>
      <c r="G301" s="182">
        <v>750000</v>
      </c>
      <c r="H301" s="183">
        <v>893.2</v>
      </c>
      <c r="I301" s="174">
        <v>907.36</v>
      </c>
      <c r="J301" s="174" t="s">
        <v>98</v>
      </c>
      <c r="K301" s="175" t="str">
        <f t="shared" si="3"/>
        <v>NOVIEMBRE</v>
      </c>
      <c r="L301" s="159"/>
      <c r="M301" s="159"/>
      <c r="N301" s="159"/>
      <c r="O301" s="159"/>
      <c r="P301" s="159"/>
      <c r="Q301" s="159"/>
      <c r="R301" s="159"/>
      <c r="S301" s="159"/>
      <c r="T301" s="159"/>
    </row>
    <row r="302" spans="1:20" ht="17.25" hidden="1" customHeight="1" outlineLevel="1">
      <c r="A302" s="177"/>
      <c r="B302" s="277"/>
      <c r="C302" s="199">
        <v>45246</v>
      </c>
      <c r="D302" s="170" t="s">
        <v>96</v>
      </c>
      <c r="E302" s="171">
        <f t="shared" si="2"/>
        <v>177740000</v>
      </c>
      <c r="F302" s="170" t="s">
        <v>97</v>
      </c>
      <c r="G302" s="182">
        <v>200000</v>
      </c>
      <c r="H302" s="183">
        <v>888.7</v>
      </c>
      <c r="I302" s="174">
        <v>890.18</v>
      </c>
      <c r="J302" s="174" t="s">
        <v>98</v>
      </c>
      <c r="K302" s="175" t="str">
        <f t="shared" si="3"/>
        <v>NOVIEMBRE</v>
      </c>
      <c r="L302" s="159"/>
      <c r="M302" s="159"/>
      <c r="N302" s="159"/>
      <c r="O302" s="159"/>
      <c r="P302" s="159"/>
      <c r="Q302" s="159"/>
      <c r="R302" s="159"/>
      <c r="S302" s="159"/>
      <c r="T302" s="159"/>
    </row>
    <row r="303" spans="1:20" ht="17.25" hidden="1" customHeight="1" outlineLevel="1">
      <c r="A303" s="177"/>
      <c r="B303" s="277"/>
      <c r="C303" s="199">
        <v>45246</v>
      </c>
      <c r="D303" s="170" t="s">
        <v>96</v>
      </c>
      <c r="E303" s="171">
        <f t="shared" si="2"/>
        <v>572260000</v>
      </c>
      <c r="F303" s="170" t="s">
        <v>97</v>
      </c>
      <c r="G303" s="182">
        <v>650000</v>
      </c>
      <c r="H303" s="183">
        <v>880.4</v>
      </c>
      <c r="I303" s="174">
        <v>890.18</v>
      </c>
      <c r="J303" s="174" t="s">
        <v>98</v>
      </c>
      <c r="K303" s="175" t="str">
        <f t="shared" si="3"/>
        <v>NOVIEMBRE</v>
      </c>
      <c r="L303" s="159"/>
      <c r="M303" s="159"/>
      <c r="N303" s="159"/>
      <c r="O303" s="159"/>
      <c r="P303" s="159"/>
      <c r="Q303" s="159"/>
      <c r="R303" s="159"/>
      <c r="S303" s="159"/>
      <c r="T303" s="159"/>
    </row>
    <row r="304" spans="1:20" ht="17.25" hidden="1" customHeight="1" outlineLevel="1">
      <c r="A304" s="177"/>
      <c r="B304" s="277"/>
      <c r="C304" s="199">
        <v>45247</v>
      </c>
      <c r="D304" s="170" t="s">
        <v>96</v>
      </c>
      <c r="E304" s="171">
        <f t="shared" si="2"/>
        <v>789570000</v>
      </c>
      <c r="F304" s="170" t="s">
        <v>97</v>
      </c>
      <c r="G304" s="182">
        <v>900000</v>
      </c>
      <c r="H304" s="183">
        <v>877.3</v>
      </c>
      <c r="I304" s="174">
        <v>881.17</v>
      </c>
      <c r="J304" s="174" t="s">
        <v>98</v>
      </c>
      <c r="K304" s="175" t="str">
        <f t="shared" si="3"/>
        <v>NOVIEMBRE</v>
      </c>
      <c r="L304" s="159"/>
      <c r="M304" s="159"/>
      <c r="N304" s="159"/>
      <c r="O304" s="159"/>
      <c r="P304" s="159"/>
      <c r="Q304" s="159"/>
      <c r="R304" s="159"/>
      <c r="S304" s="159"/>
      <c r="T304" s="159"/>
    </row>
    <row r="305" spans="1:20" ht="17.25" hidden="1" customHeight="1" outlineLevel="1">
      <c r="A305" s="177"/>
      <c r="B305" s="277"/>
      <c r="C305" s="199">
        <v>45247</v>
      </c>
      <c r="D305" s="170" t="s">
        <v>101</v>
      </c>
      <c r="E305" s="171">
        <f t="shared" si="2"/>
        <v>398767500</v>
      </c>
      <c r="F305" s="170" t="s">
        <v>102</v>
      </c>
      <c r="G305" s="182">
        <v>450000</v>
      </c>
      <c r="H305" s="183">
        <v>886.15</v>
      </c>
      <c r="I305" s="174">
        <v>881.17</v>
      </c>
      <c r="J305" s="174" t="s">
        <v>98</v>
      </c>
      <c r="K305" s="175" t="str">
        <f t="shared" si="3"/>
        <v>NOVIEMBRE</v>
      </c>
      <c r="L305" s="159"/>
      <c r="M305" s="159"/>
      <c r="N305" s="159"/>
      <c r="O305" s="159"/>
      <c r="P305" s="159"/>
      <c r="Q305" s="159"/>
      <c r="R305" s="159"/>
      <c r="S305" s="159"/>
      <c r="T305" s="159"/>
    </row>
    <row r="306" spans="1:20" ht="17.25" hidden="1" customHeight="1" outlineLevel="1">
      <c r="A306" s="177"/>
      <c r="B306" s="276">
        <v>46</v>
      </c>
      <c r="C306" s="199">
        <v>45250</v>
      </c>
      <c r="D306" s="170" t="s">
        <v>96</v>
      </c>
      <c r="E306" s="171">
        <f t="shared" si="2"/>
        <v>967560000</v>
      </c>
      <c r="F306" s="170" t="s">
        <v>97</v>
      </c>
      <c r="G306" s="182">
        <v>1100000</v>
      </c>
      <c r="H306" s="183">
        <v>879.6</v>
      </c>
      <c r="I306" s="174">
        <v>884.36</v>
      </c>
      <c r="J306" s="174" t="s">
        <v>98</v>
      </c>
      <c r="K306" s="175" t="str">
        <f t="shared" si="3"/>
        <v>NOVIEMBRE</v>
      </c>
      <c r="L306" s="159"/>
      <c r="M306" s="159"/>
      <c r="N306" s="159"/>
      <c r="O306" s="159"/>
      <c r="P306" s="159"/>
      <c r="Q306" s="159"/>
      <c r="R306" s="159"/>
      <c r="S306" s="159"/>
      <c r="T306" s="159"/>
    </row>
    <row r="307" spans="1:20" ht="17.25" hidden="1" customHeight="1" outlineLevel="1">
      <c r="A307" s="177"/>
      <c r="B307" s="277"/>
      <c r="C307" s="199">
        <v>45251</v>
      </c>
      <c r="D307" s="170" t="s">
        <v>101</v>
      </c>
      <c r="E307" s="171">
        <f t="shared" si="2"/>
        <v>567027500</v>
      </c>
      <c r="F307" s="170" t="s">
        <v>102</v>
      </c>
      <c r="G307" s="182">
        <v>650000</v>
      </c>
      <c r="H307" s="183">
        <v>872.35</v>
      </c>
      <c r="I307" s="174">
        <v>878.99</v>
      </c>
      <c r="J307" s="174" t="s">
        <v>98</v>
      </c>
      <c r="K307" s="175" t="str">
        <f t="shared" si="3"/>
        <v>NOVIEMBRE</v>
      </c>
      <c r="L307" s="159"/>
      <c r="M307" s="159"/>
      <c r="N307" s="159"/>
      <c r="O307" s="159"/>
      <c r="P307" s="159"/>
      <c r="Q307" s="159"/>
      <c r="R307" s="159"/>
      <c r="S307" s="159"/>
      <c r="T307" s="159"/>
    </row>
    <row r="308" spans="1:20" ht="17.25" hidden="1" customHeight="1" outlineLevel="1">
      <c r="A308" s="177"/>
      <c r="B308" s="277"/>
      <c r="C308" s="199">
        <v>45252</v>
      </c>
      <c r="D308" s="170" t="s">
        <v>101</v>
      </c>
      <c r="E308" s="171">
        <f t="shared" si="2"/>
        <v>698560000</v>
      </c>
      <c r="F308" s="170" t="s">
        <v>102</v>
      </c>
      <c r="G308" s="182">
        <v>800000</v>
      </c>
      <c r="H308" s="183">
        <v>873.2</v>
      </c>
      <c r="I308" s="174">
        <v>873.7</v>
      </c>
      <c r="J308" s="174" t="s">
        <v>98</v>
      </c>
      <c r="K308" s="175" t="str">
        <f t="shared" si="3"/>
        <v>NOVIEMBRE</v>
      </c>
      <c r="L308" s="159"/>
      <c r="M308" s="159"/>
      <c r="N308" s="159"/>
      <c r="O308" s="159"/>
      <c r="P308" s="159"/>
      <c r="Q308" s="159"/>
      <c r="R308" s="159"/>
      <c r="S308" s="159"/>
      <c r="T308" s="159"/>
    </row>
    <row r="309" spans="1:20" ht="17.25" hidden="1" customHeight="1" outlineLevel="1">
      <c r="A309" s="177"/>
      <c r="B309" s="277"/>
      <c r="C309" s="199">
        <v>45252</v>
      </c>
      <c r="D309" s="170" t="s">
        <v>104</v>
      </c>
      <c r="E309" s="171">
        <f t="shared" si="2"/>
        <v>87310000</v>
      </c>
      <c r="F309" s="170" t="s">
        <v>97</v>
      </c>
      <c r="G309" s="182">
        <v>100000</v>
      </c>
      <c r="H309" s="183">
        <v>873.1</v>
      </c>
      <c r="I309" s="174">
        <v>873.7</v>
      </c>
      <c r="J309" s="188" t="s">
        <v>105</v>
      </c>
      <c r="K309" s="175" t="str">
        <f t="shared" si="3"/>
        <v>NOVIEMBRE</v>
      </c>
      <c r="L309" s="159"/>
      <c r="M309" s="159"/>
      <c r="N309" s="159"/>
      <c r="O309" s="159"/>
      <c r="P309" s="159"/>
      <c r="Q309" s="159"/>
      <c r="R309" s="159"/>
      <c r="S309" s="159"/>
      <c r="T309" s="159"/>
    </row>
    <row r="310" spans="1:20" ht="17.25" hidden="1" customHeight="1" outlineLevel="1">
      <c r="A310" s="177"/>
      <c r="B310" s="277"/>
      <c r="C310" s="199">
        <v>45253</v>
      </c>
      <c r="D310" s="170" t="s">
        <v>101</v>
      </c>
      <c r="E310" s="171">
        <f t="shared" si="2"/>
        <v>655425000</v>
      </c>
      <c r="F310" s="170" t="s">
        <v>102</v>
      </c>
      <c r="G310" s="182">
        <v>750000</v>
      </c>
      <c r="H310" s="183">
        <v>873.9</v>
      </c>
      <c r="I310" s="174">
        <v>874.86</v>
      </c>
      <c r="J310" s="174" t="s">
        <v>98</v>
      </c>
      <c r="K310" s="175" t="str">
        <f t="shared" si="3"/>
        <v>NOVIEMBRE</v>
      </c>
      <c r="L310" s="159"/>
      <c r="M310" s="159"/>
      <c r="N310" s="159"/>
      <c r="O310" s="159"/>
      <c r="P310" s="159"/>
      <c r="Q310" s="159"/>
      <c r="R310" s="159"/>
      <c r="S310" s="159"/>
      <c r="T310" s="159"/>
    </row>
    <row r="311" spans="1:20" ht="17.25" hidden="1" customHeight="1" outlineLevel="1">
      <c r="A311" s="177"/>
      <c r="B311" s="278"/>
      <c r="C311" s="194" t="s">
        <v>106</v>
      </c>
      <c r="D311" s="191" t="s">
        <v>101</v>
      </c>
      <c r="E311" s="192">
        <f t="shared" si="2"/>
        <v>612570000</v>
      </c>
      <c r="F311" s="191" t="s">
        <v>102</v>
      </c>
      <c r="G311" s="195">
        <v>700000</v>
      </c>
      <c r="H311" s="196">
        <v>875.1</v>
      </c>
      <c r="I311" s="194">
        <v>871.37</v>
      </c>
      <c r="J311" s="174" t="s">
        <v>98</v>
      </c>
      <c r="K311" s="175" t="str">
        <f t="shared" si="3"/>
        <v>24-112023</v>
      </c>
      <c r="L311" s="159"/>
      <c r="M311" s="159"/>
      <c r="N311" s="159"/>
      <c r="O311" s="159"/>
      <c r="P311" s="159"/>
      <c r="Q311" s="159"/>
      <c r="R311" s="159"/>
      <c r="S311" s="159"/>
      <c r="T311" s="159"/>
    </row>
    <row r="312" spans="1:20" ht="17.25" hidden="1" customHeight="1" outlineLevel="1">
      <c r="A312" s="177"/>
      <c r="B312" s="276">
        <v>47</v>
      </c>
      <c r="C312" s="199">
        <v>45257</v>
      </c>
      <c r="D312" s="170" t="s">
        <v>100</v>
      </c>
      <c r="E312" s="171">
        <f t="shared" si="2"/>
        <v>87410000</v>
      </c>
      <c r="F312" s="170" t="s">
        <v>97</v>
      </c>
      <c r="G312" s="182">
        <v>100000</v>
      </c>
      <c r="H312" s="183">
        <v>874.1</v>
      </c>
      <c r="I312" s="174">
        <v>873.89</v>
      </c>
      <c r="J312" s="174" t="s">
        <v>98</v>
      </c>
      <c r="K312" s="175" t="str">
        <f t="shared" si="3"/>
        <v>NOVIEMBRE</v>
      </c>
      <c r="L312" s="159"/>
      <c r="M312" s="159"/>
      <c r="N312" s="159"/>
      <c r="O312" s="159"/>
      <c r="P312" s="159"/>
      <c r="Q312" s="159"/>
      <c r="R312" s="159"/>
      <c r="S312" s="159"/>
      <c r="T312" s="159"/>
    </row>
    <row r="313" spans="1:20" ht="17.25" hidden="1" customHeight="1" outlineLevel="1">
      <c r="A313" s="177"/>
      <c r="B313" s="277"/>
      <c r="C313" s="199">
        <v>45258</v>
      </c>
      <c r="D313" s="170" t="s">
        <v>96</v>
      </c>
      <c r="E313" s="171">
        <f t="shared" si="2"/>
        <v>737375000</v>
      </c>
      <c r="F313" s="170" t="s">
        <v>97</v>
      </c>
      <c r="G313" s="182">
        <v>850000</v>
      </c>
      <c r="H313" s="183">
        <v>867.5</v>
      </c>
      <c r="I313" s="174">
        <v>872.03</v>
      </c>
      <c r="J313" s="174" t="s">
        <v>98</v>
      </c>
      <c r="K313" s="175" t="str">
        <f t="shared" si="3"/>
        <v>NOVIEMBRE</v>
      </c>
      <c r="L313" s="159"/>
      <c r="M313" s="159"/>
      <c r="N313" s="159"/>
      <c r="O313" s="159"/>
      <c r="P313" s="159"/>
      <c r="Q313" s="159"/>
      <c r="R313" s="159"/>
      <c r="S313" s="159"/>
      <c r="T313" s="159"/>
    </row>
    <row r="314" spans="1:20" ht="17.25" hidden="1" customHeight="1" outlineLevel="1">
      <c r="A314" s="177"/>
      <c r="B314" s="277"/>
      <c r="C314" s="200">
        <v>45258</v>
      </c>
      <c r="D314" s="170" t="s">
        <v>104</v>
      </c>
      <c r="E314" s="171">
        <f t="shared" si="2"/>
        <v>78075000</v>
      </c>
      <c r="F314" s="170" t="s">
        <v>97</v>
      </c>
      <c r="G314" s="182">
        <v>90000</v>
      </c>
      <c r="H314" s="183">
        <v>867.5</v>
      </c>
      <c r="I314" s="174">
        <v>872.03</v>
      </c>
      <c r="J314" s="188" t="s">
        <v>105</v>
      </c>
      <c r="K314" s="175" t="str">
        <f t="shared" si="3"/>
        <v>NOVIEMBRE</v>
      </c>
      <c r="L314" s="159"/>
      <c r="M314" s="159"/>
      <c r="N314" s="159"/>
      <c r="O314" s="159"/>
      <c r="P314" s="159"/>
      <c r="Q314" s="159"/>
      <c r="R314" s="159"/>
      <c r="S314" s="159"/>
      <c r="T314" s="159"/>
    </row>
    <row r="315" spans="1:20" ht="17.25" hidden="1" customHeight="1" outlineLevel="1">
      <c r="A315" s="177"/>
      <c r="B315" s="277"/>
      <c r="C315" s="199">
        <v>45259</v>
      </c>
      <c r="D315" s="170" t="s">
        <v>96</v>
      </c>
      <c r="E315" s="171">
        <f t="shared" si="2"/>
        <v>869450000</v>
      </c>
      <c r="F315" s="170" t="s">
        <v>97</v>
      </c>
      <c r="G315" s="182">
        <v>1000000</v>
      </c>
      <c r="H315" s="196">
        <v>869.45</v>
      </c>
      <c r="I315" s="194">
        <v>869.47</v>
      </c>
      <c r="J315" s="174" t="s">
        <v>98</v>
      </c>
      <c r="K315" s="175" t="str">
        <f t="shared" si="3"/>
        <v>NOVIEMBRE</v>
      </c>
      <c r="L315" s="159"/>
      <c r="M315" s="159"/>
      <c r="N315" s="159"/>
      <c r="O315" s="159"/>
      <c r="P315" s="159"/>
      <c r="Q315" s="159"/>
      <c r="R315" s="159"/>
      <c r="S315" s="159"/>
      <c r="T315" s="159"/>
    </row>
    <row r="316" spans="1:20" ht="17.25" hidden="1" customHeight="1" outlineLevel="1">
      <c r="A316" s="177"/>
      <c r="B316" s="277"/>
      <c r="C316" s="199">
        <v>45260</v>
      </c>
      <c r="D316" s="170" t="s">
        <v>96</v>
      </c>
      <c r="E316" s="171">
        <f t="shared" si="2"/>
        <v>1002800000</v>
      </c>
      <c r="F316" s="170" t="s">
        <v>97</v>
      </c>
      <c r="G316" s="182">
        <v>1150000</v>
      </c>
      <c r="H316" s="183">
        <v>872</v>
      </c>
      <c r="I316" s="174">
        <v>867.86</v>
      </c>
      <c r="J316" s="174" t="s">
        <v>98</v>
      </c>
      <c r="K316" s="175" t="str">
        <f t="shared" si="3"/>
        <v>NOVIEMBRE</v>
      </c>
      <c r="L316" s="159"/>
      <c r="M316" s="159"/>
      <c r="N316" s="159"/>
      <c r="O316" s="159"/>
      <c r="P316" s="159"/>
      <c r="Q316" s="159"/>
      <c r="R316" s="159"/>
      <c r="S316" s="159"/>
      <c r="T316" s="159"/>
    </row>
    <row r="317" spans="1:20" ht="17.25" hidden="1" customHeight="1" outlineLevel="1">
      <c r="A317" s="177"/>
      <c r="B317" s="277"/>
      <c r="C317" s="199">
        <v>45260</v>
      </c>
      <c r="D317" s="170" t="s">
        <v>101</v>
      </c>
      <c r="E317" s="171">
        <f t="shared" si="2"/>
        <v>392265000</v>
      </c>
      <c r="F317" s="170" t="s">
        <v>102</v>
      </c>
      <c r="G317" s="182">
        <v>450000</v>
      </c>
      <c r="H317" s="183">
        <v>871.7</v>
      </c>
      <c r="I317" s="174">
        <v>867.86</v>
      </c>
      <c r="J317" s="174" t="s">
        <v>98</v>
      </c>
      <c r="K317" s="175" t="str">
        <f t="shared" si="3"/>
        <v>NOVIEMBRE</v>
      </c>
      <c r="L317" s="159"/>
      <c r="M317" s="159"/>
      <c r="N317" s="159"/>
      <c r="O317" s="159"/>
      <c r="P317" s="159"/>
      <c r="Q317" s="159"/>
      <c r="R317" s="159"/>
      <c r="S317" s="159"/>
      <c r="T317" s="159"/>
    </row>
    <row r="318" spans="1:20" ht="17.25" hidden="1" customHeight="1" outlineLevel="1">
      <c r="A318" s="177"/>
      <c r="B318" s="278"/>
      <c r="C318" s="199">
        <v>45261</v>
      </c>
      <c r="D318" s="170" t="s">
        <v>96</v>
      </c>
      <c r="E318" s="171">
        <f t="shared" si="2"/>
        <v>1723500000</v>
      </c>
      <c r="F318" s="170" t="s">
        <v>97</v>
      </c>
      <c r="G318" s="182">
        <v>2000000</v>
      </c>
      <c r="H318" s="183">
        <v>861.75</v>
      </c>
      <c r="I318" s="174">
        <v>869.56</v>
      </c>
      <c r="J318" s="174" t="s">
        <v>98</v>
      </c>
      <c r="K318" s="175" t="str">
        <f t="shared" si="3"/>
        <v>DICIEMBRE</v>
      </c>
      <c r="L318" s="159"/>
      <c r="M318" s="159"/>
      <c r="N318" s="159"/>
      <c r="O318" s="159"/>
      <c r="P318" s="159"/>
      <c r="Q318" s="159"/>
      <c r="R318" s="159"/>
      <c r="S318" s="159"/>
      <c r="T318" s="159"/>
    </row>
    <row r="319" spans="1:20" ht="17.25" hidden="1" customHeight="1" outlineLevel="1">
      <c r="A319" s="177"/>
      <c r="B319" s="276">
        <v>48</v>
      </c>
      <c r="C319" s="199">
        <v>45264</v>
      </c>
      <c r="D319" s="170" t="s">
        <v>96</v>
      </c>
      <c r="E319" s="171">
        <f t="shared" si="2"/>
        <v>1418422500</v>
      </c>
      <c r="F319" s="170" t="s">
        <v>97</v>
      </c>
      <c r="G319" s="182">
        <v>1650000</v>
      </c>
      <c r="H319" s="183">
        <v>859.65</v>
      </c>
      <c r="I319" s="174">
        <v>862.86</v>
      </c>
      <c r="J319" s="174" t="s">
        <v>98</v>
      </c>
      <c r="K319" s="175" t="str">
        <f t="shared" si="3"/>
        <v>DICIEMBRE</v>
      </c>
      <c r="L319" s="159"/>
      <c r="M319" s="159"/>
      <c r="N319" s="159"/>
      <c r="O319" s="159"/>
      <c r="P319" s="159"/>
      <c r="Q319" s="159"/>
      <c r="R319" s="159"/>
      <c r="S319" s="159"/>
      <c r="T319" s="159"/>
    </row>
    <row r="320" spans="1:20" ht="17.25" hidden="1" customHeight="1" outlineLevel="1">
      <c r="A320" s="177"/>
      <c r="B320" s="277"/>
      <c r="C320" s="199">
        <v>45264</v>
      </c>
      <c r="D320" s="170" t="s">
        <v>101</v>
      </c>
      <c r="E320" s="171">
        <f t="shared" si="2"/>
        <v>730830000</v>
      </c>
      <c r="F320" s="170" t="s">
        <v>102</v>
      </c>
      <c r="G320" s="182">
        <v>850000</v>
      </c>
      <c r="H320" s="183">
        <v>859.8</v>
      </c>
      <c r="I320" s="174">
        <v>862.86</v>
      </c>
      <c r="J320" s="174" t="s">
        <v>98</v>
      </c>
      <c r="K320" s="175" t="str">
        <f t="shared" si="3"/>
        <v>DICIEMBRE</v>
      </c>
      <c r="L320" s="159"/>
      <c r="M320" s="159"/>
      <c r="N320" s="159"/>
      <c r="O320" s="159"/>
      <c r="P320" s="159"/>
      <c r="Q320" s="159"/>
      <c r="R320" s="159"/>
      <c r="S320" s="159"/>
      <c r="T320" s="159"/>
    </row>
    <row r="321" spans="1:20" ht="17.25" hidden="1" customHeight="1" outlineLevel="1">
      <c r="A321" s="177"/>
      <c r="B321" s="277"/>
      <c r="C321" s="199">
        <v>45264</v>
      </c>
      <c r="D321" s="170" t="s">
        <v>104</v>
      </c>
      <c r="E321" s="171">
        <f t="shared" si="2"/>
        <v>111754500</v>
      </c>
      <c r="F321" s="170" t="s">
        <v>97</v>
      </c>
      <c r="G321" s="182">
        <v>130000</v>
      </c>
      <c r="H321" s="183">
        <v>859.65</v>
      </c>
      <c r="I321" s="174">
        <v>862.86</v>
      </c>
      <c r="J321" s="188" t="s">
        <v>105</v>
      </c>
      <c r="K321" s="175" t="str">
        <f t="shared" si="3"/>
        <v>DICIEMBRE</v>
      </c>
      <c r="L321" s="159"/>
      <c r="M321" s="159"/>
      <c r="N321" s="159"/>
      <c r="O321" s="159"/>
      <c r="P321" s="159"/>
      <c r="Q321" s="159"/>
      <c r="R321" s="159"/>
      <c r="S321" s="159"/>
      <c r="T321" s="159"/>
    </row>
    <row r="322" spans="1:20" ht="17.25" hidden="1" customHeight="1" outlineLevel="1">
      <c r="A322" s="177"/>
      <c r="B322" s="277"/>
      <c r="C322" s="199">
        <v>45265</v>
      </c>
      <c r="D322" s="170" t="s">
        <v>101</v>
      </c>
      <c r="E322" s="171">
        <f t="shared" si="2"/>
        <v>349760000</v>
      </c>
      <c r="F322" s="170" t="s">
        <v>102</v>
      </c>
      <c r="G322" s="182">
        <v>400000</v>
      </c>
      <c r="H322" s="183">
        <v>874.4</v>
      </c>
      <c r="I322" s="174">
        <v>862.08</v>
      </c>
      <c r="J322" s="174" t="s">
        <v>98</v>
      </c>
      <c r="K322" s="175" t="str">
        <f t="shared" si="3"/>
        <v>DICIEMBRE</v>
      </c>
      <c r="L322" s="159"/>
      <c r="M322" s="159"/>
      <c r="N322" s="159"/>
      <c r="O322" s="159"/>
      <c r="P322" s="159"/>
      <c r="Q322" s="159"/>
      <c r="R322" s="159"/>
      <c r="S322" s="159"/>
      <c r="T322" s="159"/>
    </row>
    <row r="323" spans="1:20" ht="17.25" hidden="1" customHeight="1" outlineLevel="1">
      <c r="A323" s="177"/>
      <c r="B323" s="277"/>
      <c r="C323" s="199">
        <v>45265</v>
      </c>
      <c r="D323" s="170" t="s">
        <v>96</v>
      </c>
      <c r="E323" s="171">
        <f t="shared" si="2"/>
        <v>874200000</v>
      </c>
      <c r="F323" s="170" t="s">
        <v>97</v>
      </c>
      <c r="G323" s="182">
        <v>1000000</v>
      </c>
      <c r="H323" s="183">
        <v>874.2</v>
      </c>
      <c r="I323" s="174">
        <v>862.08</v>
      </c>
      <c r="J323" s="174" t="s">
        <v>98</v>
      </c>
      <c r="K323" s="175" t="str">
        <f t="shared" si="3"/>
        <v>DICIEMBRE</v>
      </c>
      <c r="L323" s="159"/>
      <c r="M323" s="159"/>
      <c r="N323" s="159"/>
      <c r="O323" s="159"/>
      <c r="P323" s="159"/>
      <c r="Q323" s="159"/>
      <c r="R323" s="159"/>
      <c r="S323" s="159"/>
      <c r="T323" s="159"/>
    </row>
    <row r="324" spans="1:20" ht="17.25" hidden="1" customHeight="1" outlineLevel="1">
      <c r="A324" s="177"/>
      <c r="B324" s="277"/>
      <c r="C324" s="199">
        <v>45266</v>
      </c>
      <c r="D324" s="170" t="s">
        <v>101</v>
      </c>
      <c r="E324" s="171">
        <f t="shared" si="2"/>
        <v>436400000</v>
      </c>
      <c r="F324" s="170" t="s">
        <v>102</v>
      </c>
      <c r="G324" s="182">
        <v>500000</v>
      </c>
      <c r="H324" s="183">
        <v>872.8</v>
      </c>
      <c r="I324" s="174">
        <v>874.25</v>
      </c>
      <c r="J324" s="174" t="s">
        <v>98</v>
      </c>
      <c r="K324" s="175" t="str">
        <f t="shared" si="3"/>
        <v>DICIEMBRE</v>
      </c>
      <c r="L324" s="159"/>
      <c r="M324" s="159"/>
      <c r="N324" s="159"/>
      <c r="O324" s="159"/>
      <c r="P324" s="159"/>
      <c r="Q324" s="159"/>
      <c r="R324" s="159"/>
      <c r="S324" s="159"/>
      <c r="T324" s="159"/>
    </row>
    <row r="325" spans="1:20" ht="17.25" hidden="1" customHeight="1" outlineLevel="1">
      <c r="A325" s="177"/>
      <c r="B325" s="277"/>
      <c r="C325" s="199">
        <v>45266</v>
      </c>
      <c r="D325" s="170" t="s">
        <v>96</v>
      </c>
      <c r="E325" s="171">
        <f t="shared" si="2"/>
        <v>523680000</v>
      </c>
      <c r="F325" s="170" t="s">
        <v>97</v>
      </c>
      <c r="G325" s="182">
        <v>600000</v>
      </c>
      <c r="H325" s="183">
        <v>872.8</v>
      </c>
      <c r="I325" s="174">
        <v>874.25</v>
      </c>
      <c r="J325" s="174" t="s">
        <v>98</v>
      </c>
      <c r="K325" s="175" t="str">
        <f t="shared" si="3"/>
        <v>DICIEMBRE</v>
      </c>
      <c r="L325" s="159"/>
      <c r="M325" s="159"/>
      <c r="N325" s="159"/>
      <c r="O325" s="159"/>
      <c r="P325" s="159"/>
      <c r="Q325" s="159"/>
      <c r="R325" s="159"/>
      <c r="S325" s="159"/>
      <c r="T325" s="159"/>
    </row>
    <row r="326" spans="1:20" ht="17.25" hidden="1" customHeight="1" outlineLevel="1">
      <c r="A326" s="177"/>
      <c r="B326" s="278"/>
      <c r="C326" s="199">
        <v>45267</v>
      </c>
      <c r="D326" s="170" t="s">
        <v>96</v>
      </c>
      <c r="E326" s="171">
        <f t="shared" si="2"/>
        <v>1129050000</v>
      </c>
      <c r="F326" s="170" t="s">
        <v>97</v>
      </c>
      <c r="G326" s="182">
        <v>1300000</v>
      </c>
      <c r="H326" s="183">
        <v>868.5</v>
      </c>
      <c r="I326" s="174">
        <v>874.42</v>
      </c>
      <c r="J326" s="174" t="s">
        <v>98</v>
      </c>
      <c r="K326" s="175" t="str">
        <f t="shared" si="3"/>
        <v>DICIEMBRE</v>
      </c>
      <c r="L326" s="159"/>
      <c r="M326" s="159"/>
      <c r="N326" s="159"/>
      <c r="O326" s="159"/>
      <c r="P326" s="159"/>
      <c r="Q326" s="159"/>
      <c r="R326" s="159"/>
      <c r="S326" s="159"/>
      <c r="T326" s="159"/>
    </row>
    <row r="327" spans="1:20" ht="17.25" hidden="1" customHeight="1" outlineLevel="1">
      <c r="A327" s="177"/>
      <c r="B327" s="276">
        <v>49</v>
      </c>
      <c r="C327" s="199">
        <v>45271</v>
      </c>
      <c r="D327" s="170" t="s">
        <v>96</v>
      </c>
      <c r="E327" s="171">
        <f t="shared" si="2"/>
        <v>1453815000</v>
      </c>
      <c r="F327" s="170" t="s">
        <v>97</v>
      </c>
      <c r="G327" s="182">
        <v>1650000</v>
      </c>
      <c r="H327" s="183">
        <v>881.1</v>
      </c>
      <c r="I327" s="174">
        <v>868.01</v>
      </c>
      <c r="J327" s="174" t="s">
        <v>98</v>
      </c>
      <c r="K327" s="175" t="str">
        <f t="shared" si="3"/>
        <v>DICIEMBRE</v>
      </c>
      <c r="L327" s="159"/>
      <c r="M327" s="159"/>
      <c r="N327" s="159"/>
      <c r="O327" s="159"/>
      <c r="P327" s="159"/>
      <c r="Q327" s="159"/>
      <c r="R327" s="159"/>
      <c r="S327" s="159"/>
      <c r="T327" s="159"/>
    </row>
    <row r="328" spans="1:20" ht="17.25" hidden="1" customHeight="1" outlineLevel="1">
      <c r="A328" s="177"/>
      <c r="B328" s="277"/>
      <c r="C328" s="199">
        <v>45271</v>
      </c>
      <c r="D328" s="170" t="s">
        <v>104</v>
      </c>
      <c r="E328" s="171">
        <f t="shared" si="2"/>
        <v>132165000</v>
      </c>
      <c r="F328" s="170" t="s">
        <v>97</v>
      </c>
      <c r="G328" s="182">
        <v>150000</v>
      </c>
      <c r="H328" s="183">
        <v>881.1</v>
      </c>
      <c r="I328" s="174">
        <v>868.01</v>
      </c>
      <c r="J328" s="188" t="s">
        <v>105</v>
      </c>
      <c r="K328" s="175" t="str">
        <f t="shared" si="3"/>
        <v>DICIEMBRE</v>
      </c>
      <c r="L328" s="159"/>
      <c r="M328" s="159"/>
      <c r="N328" s="159"/>
      <c r="O328" s="159"/>
      <c r="P328" s="159"/>
      <c r="Q328" s="159"/>
      <c r="R328" s="159"/>
      <c r="S328" s="159"/>
      <c r="T328" s="159"/>
    </row>
    <row r="329" spans="1:20" ht="17.25" hidden="1" customHeight="1" outlineLevel="1">
      <c r="A329" s="177"/>
      <c r="B329" s="277"/>
      <c r="C329" s="199">
        <v>45272</v>
      </c>
      <c r="D329" s="170" t="s">
        <v>96</v>
      </c>
      <c r="E329" s="187">
        <v>796050000</v>
      </c>
      <c r="F329" s="174" t="s">
        <v>97</v>
      </c>
      <c r="G329" s="182">
        <v>900000</v>
      </c>
      <c r="H329" s="183">
        <v>885.5</v>
      </c>
      <c r="I329" s="174">
        <v>880</v>
      </c>
      <c r="J329" s="201" t="s">
        <v>98</v>
      </c>
      <c r="K329" s="175" t="str">
        <f t="shared" si="3"/>
        <v>DICIEMBRE</v>
      </c>
      <c r="L329" s="159"/>
      <c r="M329" s="159"/>
      <c r="N329" s="159"/>
      <c r="O329" s="159"/>
      <c r="P329" s="159"/>
      <c r="Q329" s="159"/>
      <c r="R329" s="159"/>
      <c r="S329" s="159"/>
      <c r="T329" s="159"/>
    </row>
    <row r="330" spans="1:20" ht="17.25" hidden="1" customHeight="1" outlineLevel="1">
      <c r="A330" s="177"/>
      <c r="B330" s="277"/>
      <c r="C330" s="199">
        <v>45273</v>
      </c>
      <c r="D330" s="170" t="s">
        <v>96</v>
      </c>
      <c r="E330" s="171">
        <f t="shared" ref="E330:E334" si="4">G330*H330</f>
        <v>877150000</v>
      </c>
      <c r="F330" s="174" t="s">
        <v>97</v>
      </c>
      <c r="G330" s="182">
        <v>1000000</v>
      </c>
      <c r="H330" s="183">
        <v>877.15</v>
      </c>
      <c r="I330" s="174">
        <v>880</v>
      </c>
      <c r="J330" s="201" t="s">
        <v>98</v>
      </c>
      <c r="K330" s="175" t="str">
        <f t="shared" si="3"/>
        <v>DICIEMBRE</v>
      </c>
      <c r="L330" s="159"/>
      <c r="M330" s="159"/>
      <c r="N330" s="159"/>
      <c r="O330" s="159"/>
      <c r="P330" s="159"/>
      <c r="Q330" s="159"/>
      <c r="R330" s="159"/>
      <c r="S330" s="159"/>
      <c r="T330" s="159"/>
    </row>
    <row r="331" spans="1:20" ht="17.25" hidden="1" customHeight="1" outlineLevel="1">
      <c r="A331" s="177"/>
      <c r="B331" s="277"/>
      <c r="C331" s="199">
        <v>45274</v>
      </c>
      <c r="D331" s="170" t="s">
        <v>96</v>
      </c>
      <c r="E331" s="171">
        <f t="shared" si="4"/>
        <v>953370000</v>
      </c>
      <c r="F331" s="174" t="s">
        <v>97</v>
      </c>
      <c r="G331" s="182">
        <v>1100000</v>
      </c>
      <c r="H331" s="183">
        <v>866.7</v>
      </c>
      <c r="I331" s="174">
        <v>876.77</v>
      </c>
      <c r="J331" s="201" t="s">
        <v>98</v>
      </c>
      <c r="K331" s="175" t="str">
        <f t="shared" si="3"/>
        <v>DICIEMBRE</v>
      </c>
      <c r="L331" s="159"/>
      <c r="M331" s="159"/>
      <c r="N331" s="159"/>
      <c r="O331" s="159"/>
      <c r="P331" s="159"/>
      <c r="Q331" s="159"/>
      <c r="R331" s="159"/>
      <c r="S331" s="159"/>
      <c r="T331" s="159"/>
    </row>
    <row r="332" spans="1:20" ht="17.25" hidden="1" customHeight="1" outlineLevel="1">
      <c r="A332" s="177"/>
      <c r="B332" s="278"/>
      <c r="C332" s="199">
        <v>45275</v>
      </c>
      <c r="D332" s="170" t="s">
        <v>96</v>
      </c>
      <c r="E332" s="171">
        <f t="shared" si="4"/>
        <v>959035000</v>
      </c>
      <c r="F332" s="174" t="s">
        <v>97</v>
      </c>
      <c r="G332" s="182">
        <v>1100000</v>
      </c>
      <c r="H332" s="183">
        <v>871.85</v>
      </c>
      <c r="I332" s="174">
        <v>866.37</v>
      </c>
      <c r="J332" s="201" t="s">
        <v>98</v>
      </c>
      <c r="K332" s="175" t="str">
        <f t="shared" si="3"/>
        <v>DICIEMBRE</v>
      </c>
      <c r="L332" s="159"/>
      <c r="M332" s="159"/>
      <c r="N332" s="159"/>
      <c r="O332" s="159"/>
      <c r="P332" s="159"/>
      <c r="Q332" s="159"/>
      <c r="R332" s="159"/>
      <c r="S332" s="159"/>
      <c r="T332" s="159"/>
    </row>
    <row r="333" spans="1:20" ht="17.25" hidden="1" customHeight="1" outlineLevel="1">
      <c r="A333" s="177"/>
      <c r="B333" s="276">
        <v>50</v>
      </c>
      <c r="C333" s="199">
        <v>45278</v>
      </c>
      <c r="D333" s="170" t="s">
        <v>96</v>
      </c>
      <c r="E333" s="171">
        <f t="shared" si="4"/>
        <v>1047840000</v>
      </c>
      <c r="F333" s="170" t="s">
        <v>97</v>
      </c>
      <c r="G333" s="182">
        <v>1200000</v>
      </c>
      <c r="H333" s="183">
        <v>873.2</v>
      </c>
      <c r="I333" s="174">
        <v>872.59</v>
      </c>
      <c r="J333" s="201" t="s">
        <v>98</v>
      </c>
      <c r="K333" s="175" t="str">
        <f t="shared" si="3"/>
        <v>DICIEMBRE</v>
      </c>
      <c r="L333" s="159"/>
      <c r="M333" s="159"/>
      <c r="N333" s="159"/>
      <c r="O333" s="159"/>
      <c r="P333" s="159"/>
      <c r="Q333" s="159"/>
      <c r="R333" s="159"/>
      <c r="S333" s="159"/>
      <c r="T333" s="159"/>
    </row>
    <row r="334" spans="1:20" ht="17.25" hidden="1" customHeight="1" outlineLevel="1">
      <c r="A334" s="177"/>
      <c r="B334" s="277"/>
      <c r="C334" s="199">
        <v>45278</v>
      </c>
      <c r="D334" s="170" t="s">
        <v>104</v>
      </c>
      <c r="E334" s="171">
        <f t="shared" si="4"/>
        <v>149787000</v>
      </c>
      <c r="F334" s="170" t="s">
        <v>97</v>
      </c>
      <c r="G334" s="182">
        <v>170000</v>
      </c>
      <c r="H334" s="183">
        <v>881.1</v>
      </c>
      <c r="I334" s="174">
        <v>872.59</v>
      </c>
      <c r="J334" s="188" t="s">
        <v>105</v>
      </c>
      <c r="K334" s="175" t="str">
        <f t="shared" si="3"/>
        <v>DICIEMBRE</v>
      </c>
      <c r="L334" s="159"/>
      <c r="M334" s="159"/>
      <c r="N334" s="159"/>
      <c r="O334" s="159"/>
      <c r="P334" s="159"/>
      <c r="Q334" s="159"/>
      <c r="R334" s="159"/>
      <c r="S334" s="159"/>
      <c r="T334" s="159"/>
    </row>
    <row r="335" spans="1:20" ht="17.25" hidden="1" customHeight="1" outlineLevel="1">
      <c r="A335" s="177"/>
      <c r="B335" s="277"/>
      <c r="C335" s="199">
        <v>45279</v>
      </c>
      <c r="D335" s="170" t="s">
        <v>101</v>
      </c>
      <c r="E335" s="187">
        <v>690840000</v>
      </c>
      <c r="F335" s="170" t="s">
        <v>102</v>
      </c>
      <c r="G335" s="182">
        <v>800000</v>
      </c>
      <c r="H335" s="183">
        <v>863.55</v>
      </c>
      <c r="I335" s="174">
        <v>875.48</v>
      </c>
      <c r="J335" s="201" t="s">
        <v>98</v>
      </c>
      <c r="K335" s="175" t="str">
        <f t="shared" si="3"/>
        <v>DICIEMBRE</v>
      </c>
      <c r="L335" s="159"/>
      <c r="M335" s="159"/>
      <c r="N335" s="159"/>
      <c r="O335" s="159"/>
      <c r="P335" s="159"/>
      <c r="Q335" s="159"/>
      <c r="R335" s="159"/>
      <c r="S335" s="159"/>
      <c r="T335" s="159"/>
    </row>
    <row r="336" spans="1:20" ht="17.25" hidden="1" customHeight="1" outlineLevel="1">
      <c r="A336" s="177"/>
      <c r="B336" s="277"/>
      <c r="C336" s="199">
        <v>45280</v>
      </c>
      <c r="D336" s="170" t="s">
        <v>101</v>
      </c>
      <c r="E336" s="187">
        <v>690840000</v>
      </c>
      <c r="F336" s="170" t="s">
        <v>102</v>
      </c>
      <c r="G336" s="182">
        <v>900000</v>
      </c>
      <c r="H336" s="183">
        <v>870</v>
      </c>
      <c r="I336" s="174">
        <v>863.23</v>
      </c>
      <c r="J336" s="201" t="s">
        <v>98</v>
      </c>
      <c r="K336" s="175" t="str">
        <f t="shared" si="3"/>
        <v>DICIEMBRE</v>
      </c>
      <c r="L336" s="159"/>
      <c r="M336" s="159"/>
      <c r="N336" s="159"/>
      <c r="O336" s="159"/>
      <c r="P336" s="159"/>
      <c r="Q336" s="159"/>
      <c r="R336" s="159"/>
      <c r="S336" s="159"/>
      <c r="T336" s="159"/>
    </row>
    <row r="337" spans="1:20" ht="17.25" hidden="1" customHeight="1" outlineLevel="1">
      <c r="A337" s="177"/>
      <c r="B337" s="277"/>
      <c r="C337" s="199">
        <v>45281</v>
      </c>
      <c r="D337" s="170" t="s">
        <v>96</v>
      </c>
      <c r="E337" s="171">
        <f t="shared" ref="E337:E343" si="5">G337*H337</f>
        <v>789255000</v>
      </c>
      <c r="F337" s="170" t="s">
        <v>97</v>
      </c>
      <c r="G337" s="182">
        <v>900000</v>
      </c>
      <c r="H337" s="183">
        <v>876.95</v>
      </c>
      <c r="I337" s="174">
        <v>868.77</v>
      </c>
      <c r="J337" s="201" t="s">
        <v>98</v>
      </c>
      <c r="K337" s="175" t="str">
        <f t="shared" si="3"/>
        <v>DICIEMBRE</v>
      </c>
      <c r="L337" s="159"/>
      <c r="M337" s="159"/>
      <c r="N337" s="159"/>
      <c r="O337" s="159"/>
      <c r="P337" s="159"/>
      <c r="Q337" s="159"/>
      <c r="R337" s="159"/>
      <c r="S337" s="159"/>
      <c r="T337" s="159"/>
    </row>
    <row r="338" spans="1:20" ht="17.25" hidden="1" customHeight="1" outlineLevel="1">
      <c r="A338" s="177"/>
      <c r="B338" s="278"/>
      <c r="C338" s="199">
        <v>45282</v>
      </c>
      <c r="D338" s="170" t="s">
        <v>96</v>
      </c>
      <c r="E338" s="171">
        <f t="shared" si="5"/>
        <v>799650000</v>
      </c>
      <c r="F338" s="170" t="s">
        <v>97</v>
      </c>
      <c r="G338" s="182">
        <v>900000</v>
      </c>
      <c r="H338" s="183">
        <v>888.5</v>
      </c>
      <c r="I338" s="174">
        <v>872.95</v>
      </c>
      <c r="J338" s="201" t="s">
        <v>98</v>
      </c>
      <c r="K338" s="175" t="str">
        <f t="shared" si="3"/>
        <v>DICIEMBRE</v>
      </c>
      <c r="L338" s="159"/>
      <c r="M338" s="159"/>
      <c r="N338" s="159"/>
      <c r="O338" s="159"/>
      <c r="P338" s="159"/>
      <c r="Q338" s="159"/>
      <c r="R338" s="159"/>
      <c r="S338" s="159"/>
      <c r="T338" s="159"/>
    </row>
    <row r="339" spans="1:20" ht="17.25" hidden="1" customHeight="1" outlineLevel="1">
      <c r="A339" s="177"/>
      <c r="B339" s="276">
        <v>51</v>
      </c>
      <c r="C339" s="199">
        <v>45286</v>
      </c>
      <c r="D339" s="170" t="s">
        <v>96</v>
      </c>
      <c r="E339" s="171">
        <f t="shared" si="5"/>
        <v>1342575000</v>
      </c>
      <c r="F339" s="170" t="s">
        <v>97</v>
      </c>
      <c r="G339" s="182">
        <v>1500000</v>
      </c>
      <c r="H339" s="183">
        <v>895.05</v>
      </c>
      <c r="I339" s="174">
        <v>883.99</v>
      </c>
      <c r="J339" s="201" t="s">
        <v>98</v>
      </c>
      <c r="K339" s="175" t="str">
        <f t="shared" si="3"/>
        <v>DICIEMBRE</v>
      </c>
      <c r="L339" s="159"/>
      <c r="M339" s="159"/>
      <c r="N339" s="159"/>
      <c r="O339" s="159"/>
      <c r="P339" s="159"/>
      <c r="Q339" s="159"/>
      <c r="R339" s="159"/>
      <c r="S339" s="159"/>
      <c r="T339" s="159"/>
    </row>
    <row r="340" spans="1:20" ht="17.25" hidden="1" customHeight="1" outlineLevel="1">
      <c r="A340" s="177"/>
      <c r="B340" s="277"/>
      <c r="C340" s="199">
        <v>45287</v>
      </c>
      <c r="D340" s="170" t="s">
        <v>96</v>
      </c>
      <c r="E340" s="171">
        <f t="shared" si="5"/>
        <v>884950000</v>
      </c>
      <c r="F340" s="170" t="s">
        <v>97</v>
      </c>
      <c r="G340" s="182">
        <v>1000000</v>
      </c>
      <c r="H340" s="183">
        <v>884.95</v>
      </c>
      <c r="I340" s="174"/>
      <c r="J340" s="201" t="s">
        <v>98</v>
      </c>
      <c r="K340" s="175" t="str">
        <f t="shared" si="3"/>
        <v>DICIEMBRE</v>
      </c>
      <c r="L340" s="159"/>
      <c r="M340" s="159"/>
      <c r="N340" s="159"/>
      <c r="O340" s="159"/>
      <c r="P340" s="159"/>
      <c r="Q340" s="159"/>
      <c r="R340" s="159"/>
      <c r="S340" s="159"/>
      <c r="T340" s="159"/>
    </row>
    <row r="341" spans="1:20" ht="17.25" hidden="1" customHeight="1" outlineLevel="1">
      <c r="A341" s="177"/>
      <c r="B341" s="277"/>
      <c r="C341" s="199">
        <v>45287</v>
      </c>
      <c r="D341" s="170" t="s">
        <v>104</v>
      </c>
      <c r="E341" s="171">
        <f t="shared" si="5"/>
        <v>4424750</v>
      </c>
      <c r="F341" s="170" t="s">
        <v>97</v>
      </c>
      <c r="G341" s="182">
        <v>5000</v>
      </c>
      <c r="H341" s="183">
        <v>884.95</v>
      </c>
      <c r="I341" s="174"/>
      <c r="J341" s="188" t="s">
        <v>105</v>
      </c>
      <c r="K341" s="175" t="str">
        <f t="shared" si="3"/>
        <v>DICIEMBRE</v>
      </c>
      <c r="L341" s="159"/>
      <c r="M341" s="159"/>
      <c r="N341" s="159"/>
      <c r="O341" s="159"/>
      <c r="P341" s="159"/>
      <c r="Q341" s="159"/>
      <c r="R341" s="159"/>
      <c r="S341" s="159"/>
      <c r="T341" s="159"/>
    </row>
    <row r="342" spans="1:20" ht="17.25" hidden="1" customHeight="1" outlineLevel="1">
      <c r="A342" s="177"/>
      <c r="B342" s="277"/>
      <c r="C342" s="199">
        <v>45288</v>
      </c>
      <c r="D342" s="170" t="s">
        <v>96</v>
      </c>
      <c r="E342" s="171">
        <f t="shared" si="5"/>
        <v>1594080000</v>
      </c>
      <c r="F342" s="170" t="s">
        <v>97</v>
      </c>
      <c r="G342" s="182">
        <v>1800000</v>
      </c>
      <c r="H342" s="183">
        <v>885.6</v>
      </c>
      <c r="I342" s="174"/>
      <c r="J342" s="201" t="s">
        <v>98</v>
      </c>
      <c r="K342" s="175" t="str">
        <f t="shared" si="3"/>
        <v>DICIEMBRE</v>
      </c>
      <c r="L342" s="159"/>
      <c r="M342" s="159"/>
      <c r="N342" s="159"/>
      <c r="O342" s="159"/>
      <c r="P342" s="159"/>
      <c r="Q342" s="159"/>
      <c r="R342" s="159"/>
      <c r="S342" s="159"/>
      <c r="T342" s="159"/>
    </row>
    <row r="343" spans="1:20" ht="17.25" hidden="1" customHeight="1" outlineLevel="1">
      <c r="A343" s="177"/>
      <c r="B343" s="277"/>
      <c r="C343" s="199">
        <v>45289</v>
      </c>
      <c r="D343" s="170" t="s">
        <v>96</v>
      </c>
      <c r="E343" s="171">
        <f t="shared" si="5"/>
        <v>1096875000</v>
      </c>
      <c r="F343" s="170" t="s">
        <v>97</v>
      </c>
      <c r="G343" s="182">
        <v>1250000</v>
      </c>
      <c r="H343" s="183">
        <v>877.5</v>
      </c>
      <c r="I343" s="174"/>
      <c r="J343" s="201" t="s">
        <v>98</v>
      </c>
      <c r="K343" s="202" t="str">
        <f t="shared" si="3"/>
        <v>DICIEMBRE</v>
      </c>
      <c r="L343" s="203"/>
      <c r="M343" s="159"/>
      <c r="N343" s="159"/>
      <c r="O343" s="159"/>
      <c r="P343" s="159"/>
      <c r="Q343" s="159"/>
      <c r="R343" s="159"/>
      <c r="S343" s="159"/>
      <c r="T343" s="159"/>
    </row>
    <row r="344" spans="1:20" ht="17.25" hidden="1" customHeight="1">
      <c r="A344" s="204"/>
      <c r="B344" s="205"/>
      <c r="C344" s="206" t="s">
        <v>2</v>
      </c>
      <c r="D344" s="206" t="s">
        <v>107</v>
      </c>
      <c r="E344" s="207" t="s">
        <v>10</v>
      </c>
      <c r="F344" s="206" t="s">
        <v>108</v>
      </c>
      <c r="G344" s="207" t="s">
        <v>12</v>
      </c>
      <c r="H344" s="208" t="s">
        <v>109</v>
      </c>
      <c r="I344" s="209"/>
      <c r="J344" s="210" t="s">
        <v>110</v>
      </c>
      <c r="K344" s="211" t="s">
        <v>111</v>
      </c>
      <c r="L344" s="211"/>
      <c r="M344" s="212"/>
      <c r="N344" s="213"/>
      <c r="O344" s="213"/>
      <c r="P344" s="213"/>
      <c r="Q344" s="213"/>
      <c r="R344" s="213"/>
      <c r="S344" s="213"/>
      <c r="T344" s="213"/>
    </row>
    <row r="345" spans="1:20" ht="17.25" hidden="1" customHeight="1">
      <c r="A345" s="177"/>
      <c r="B345" s="276">
        <v>1</v>
      </c>
      <c r="C345" s="214">
        <v>45293</v>
      </c>
      <c r="D345" s="170" t="s">
        <v>96</v>
      </c>
      <c r="E345" s="171">
        <f t="shared" ref="E345:E473" si="6">G345*H345</f>
        <v>2472820000</v>
      </c>
      <c r="F345" s="170" t="s">
        <v>97</v>
      </c>
      <c r="G345" s="182">
        <v>2800000</v>
      </c>
      <c r="H345" s="215">
        <v>883.15</v>
      </c>
      <c r="I345" s="216">
        <v>880.92</v>
      </c>
      <c r="J345" s="174" t="s">
        <v>112</v>
      </c>
      <c r="K345" s="201" t="str">
        <f t="shared" ref="K345:K599" si="7">UPPER(TEXT(C345,"MMMM"))</f>
        <v>ENERO</v>
      </c>
      <c r="L345" s="217">
        <f t="shared" ref="L345:L599" si="8">(G345*I345)-E345</f>
        <v>-6244000</v>
      </c>
      <c r="M345" s="175"/>
      <c r="N345" s="159"/>
      <c r="O345" s="159"/>
      <c r="P345" s="159"/>
      <c r="Q345" s="159"/>
      <c r="R345" s="159"/>
      <c r="S345" s="159"/>
      <c r="T345" s="159"/>
    </row>
    <row r="346" spans="1:20" ht="17.25" hidden="1" customHeight="1">
      <c r="A346" s="177"/>
      <c r="B346" s="277"/>
      <c r="C346" s="214">
        <v>45294</v>
      </c>
      <c r="D346" s="170" t="s">
        <v>96</v>
      </c>
      <c r="E346" s="171">
        <f t="shared" si="6"/>
        <v>1153685000</v>
      </c>
      <c r="F346" s="170" t="s">
        <v>97</v>
      </c>
      <c r="G346" s="182">
        <v>1300000</v>
      </c>
      <c r="H346" s="215">
        <v>887.45</v>
      </c>
      <c r="I346" s="216">
        <v>884.39</v>
      </c>
      <c r="J346" s="174" t="s">
        <v>112</v>
      </c>
      <c r="K346" s="201" t="str">
        <f t="shared" si="7"/>
        <v>ENERO</v>
      </c>
      <c r="L346" s="217">
        <f t="shared" si="8"/>
        <v>-3978000</v>
      </c>
      <c r="M346" s="218">
        <f t="shared" ref="M346:M600" si="9">(H346-I345)*G346</f>
        <v>8489000.0000001118</v>
      </c>
      <c r="N346" s="159"/>
      <c r="O346" s="159"/>
      <c r="P346" s="159"/>
      <c r="Q346" s="159"/>
      <c r="R346" s="159"/>
      <c r="S346" s="159"/>
      <c r="T346" s="159"/>
    </row>
    <row r="347" spans="1:20" ht="17.25" hidden="1" customHeight="1">
      <c r="A347" s="177"/>
      <c r="B347" s="277"/>
      <c r="C347" s="214">
        <v>45295</v>
      </c>
      <c r="D347" s="170" t="s">
        <v>96</v>
      </c>
      <c r="E347" s="171">
        <f t="shared" si="6"/>
        <v>1068611500</v>
      </c>
      <c r="F347" s="170" t="s">
        <v>97</v>
      </c>
      <c r="G347" s="182">
        <v>1210000</v>
      </c>
      <c r="H347" s="215">
        <v>883.15</v>
      </c>
      <c r="I347" s="216">
        <v>884.45</v>
      </c>
      <c r="J347" s="174" t="s">
        <v>112</v>
      </c>
      <c r="K347" s="201" t="str">
        <f t="shared" si="7"/>
        <v>ENERO</v>
      </c>
      <c r="L347" s="217">
        <f t="shared" si="8"/>
        <v>1573000</v>
      </c>
      <c r="M347" s="218">
        <f t="shared" si="9"/>
        <v>-1500400.0000000109</v>
      </c>
      <c r="N347" s="159"/>
      <c r="O347" s="159"/>
      <c r="P347" s="159"/>
      <c r="Q347" s="159"/>
      <c r="R347" s="159"/>
      <c r="S347" s="159"/>
      <c r="T347" s="159"/>
    </row>
    <row r="348" spans="1:20" ht="17.25" hidden="1" customHeight="1">
      <c r="A348" s="177"/>
      <c r="B348" s="277"/>
      <c r="C348" s="214">
        <v>45295</v>
      </c>
      <c r="D348" s="170" t="s">
        <v>104</v>
      </c>
      <c r="E348" s="171">
        <f t="shared" si="6"/>
        <v>167798500</v>
      </c>
      <c r="F348" s="170" t="s">
        <v>97</v>
      </c>
      <c r="G348" s="182">
        <v>190000</v>
      </c>
      <c r="H348" s="215">
        <v>883.15</v>
      </c>
      <c r="I348" s="216">
        <v>884.45</v>
      </c>
      <c r="J348" s="188" t="s">
        <v>105</v>
      </c>
      <c r="K348" s="201" t="str">
        <f t="shared" si="7"/>
        <v>ENERO</v>
      </c>
      <c r="L348" s="217">
        <f t="shared" si="8"/>
        <v>247000</v>
      </c>
      <c r="M348" s="218">
        <f t="shared" si="9"/>
        <v>-247000.00000001295</v>
      </c>
      <c r="N348" s="159"/>
      <c r="O348" s="159"/>
      <c r="P348" s="159"/>
      <c r="Q348" s="159"/>
      <c r="R348" s="159"/>
      <c r="S348" s="159"/>
      <c r="T348" s="159"/>
    </row>
    <row r="349" spans="1:20" ht="17.25" hidden="1" customHeight="1">
      <c r="A349" s="177"/>
      <c r="B349" s="278"/>
      <c r="C349" s="214">
        <v>45296</v>
      </c>
      <c r="D349" s="170" t="s">
        <v>96</v>
      </c>
      <c r="E349" s="171">
        <f t="shared" si="6"/>
        <v>1248450000</v>
      </c>
      <c r="F349" s="170" t="s">
        <v>97</v>
      </c>
      <c r="G349" s="182">
        <v>1400000</v>
      </c>
      <c r="H349" s="215">
        <v>891.75</v>
      </c>
      <c r="I349" s="216">
        <v>893.07</v>
      </c>
      <c r="J349" s="174" t="s">
        <v>112</v>
      </c>
      <c r="K349" s="201" t="str">
        <f t="shared" si="7"/>
        <v>ENERO</v>
      </c>
      <c r="L349" s="217">
        <f t="shared" si="8"/>
        <v>1848000</v>
      </c>
      <c r="M349" s="218">
        <f t="shared" si="9"/>
        <v>10219999.999999937</v>
      </c>
      <c r="N349" s="159"/>
      <c r="O349" s="159"/>
      <c r="P349" s="159"/>
      <c r="Q349" s="159"/>
      <c r="R349" s="159"/>
      <c r="S349" s="159"/>
      <c r="T349" s="159"/>
    </row>
    <row r="350" spans="1:20" ht="17.25" hidden="1" customHeight="1">
      <c r="A350" s="177"/>
      <c r="B350" s="279">
        <v>2</v>
      </c>
      <c r="C350" s="214">
        <v>45299</v>
      </c>
      <c r="D350" s="170" t="s">
        <v>96</v>
      </c>
      <c r="E350" s="171">
        <f t="shared" si="6"/>
        <v>1526311000</v>
      </c>
      <c r="F350" s="170" t="s">
        <v>97</v>
      </c>
      <c r="G350" s="182">
        <v>1700000</v>
      </c>
      <c r="H350" s="183">
        <v>897.83</v>
      </c>
      <c r="I350" s="216">
        <v>901.31</v>
      </c>
      <c r="J350" s="174" t="s">
        <v>112</v>
      </c>
      <c r="K350" s="201" t="str">
        <f t="shared" si="7"/>
        <v>ENERO</v>
      </c>
      <c r="L350" s="217">
        <f t="shared" si="8"/>
        <v>5916000</v>
      </c>
      <c r="M350" s="218">
        <f t="shared" si="9"/>
        <v>8091999.9999999842</v>
      </c>
      <c r="N350" s="159"/>
      <c r="O350" s="159"/>
      <c r="P350" s="159"/>
      <c r="Q350" s="159"/>
      <c r="R350" s="159"/>
      <c r="S350" s="159"/>
      <c r="T350" s="159"/>
    </row>
    <row r="351" spans="1:20" ht="17.25" hidden="1" customHeight="1">
      <c r="A351" s="177"/>
      <c r="B351" s="277"/>
      <c r="C351" s="214">
        <v>45300</v>
      </c>
      <c r="D351" s="170" t="s">
        <v>96</v>
      </c>
      <c r="E351" s="171">
        <f t="shared" si="6"/>
        <v>867825000</v>
      </c>
      <c r="F351" s="170" t="s">
        <v>97</v>
      </c>
      <c r="G351" s="182">
        <v>950000</v>
      </c>
      <c r="H351" s="183">
        <v>913.5</v>
      </c>
      <c r="I351" s="216">
        <v>914.71</v>
      </c>
      <c r="J351" s="174" t="s">
        <v>112</v>
      </c>
      <c r="K351" s="201" t="str">
        <f t="shared" si="7"/>
        <v>ENERO</v>
      </c>
      <c r="L351" s="217">
        <f t="shared" si="8"/>
        <v>1149500</v>
      </c>
      <c r="M351" s="218">
        <f t="shared" si="9"/>
        <v>11580500.000000052</v>
      </c>
      <c r="N351" s="159"/>
      <c r="O351" s="159"/>
      <c r="P351" s="159"/>
      <c r="Q351" s="159"/>
      <c r="R351" s="159"/>
      <c r="S351" s="159"/>
      <c r="T351" s="159"/>
    </row>
    <row r="352" spans="1:20" ht="17.25" hidden="1" customHeight="1">
      <c r="A352" s="177"/>
      <c r="B352" s="277"/>
      <c r="C352" s="214">
        <v>45301</v>
      </c>
      <c r="D352" s="170" t="s">
        <v>96</v>
      </c>
      <c r="E352" s="171">
        <f t="shared" si="6"/>
        <v>645470000</v>
      </c>
      <c r="F352" s="170" t="s">
        <v>97</v>
      </c>
      <c r="G352" s="182">
        <v>700000</v>
      </c>
      <c r="H352" s="183">
        <v>922.1</v>
      </c>
      <c r="I352" s="216">
        <v>919.07</v>
      </c>
      <c r="J352" s="174" t="s">
        <v>112</v>
      </c>
      <c r="K352" s="201" t="str">
        <f t="shared" si="7"/>
        <v>ENERO</v>
      </c>
      <c r="L352" s="217">
        <f t="shared" si="8"/>
        <v>-2121000</v>
      </c>
      <c r="M352" s="218">
        <f t="shared" si="9"/>
        <v>5172999.9999999907</v>
      </c>
      <c r="N352" s="159"/>
      <c r="O352" s="159"/>
      <c r="P352" s="159"/>
      <c r="Q352" s="159"/>
      <c r="R352" s="159"/>
      <c r="S352" s="159"/>
      <c r="T352" s="159"/>
    </row>
    <row r="353" spans="1:20" ht="17.25" hidden="1" customHeight="1">
      <c r="A353" s="177"/>
      <c r="B353" s="277"/>
      <c r="C353" s="214">
        <v>45302</v>
      </c>
      <c r="D353" s="170" t="s">
        <v>96</v>
      </c>
      <c r="E353" s="171">
        <f t="shared" si="6"/>
        <v>455625000</v>
      </c>
      <c r="F353" s="170" t="s">
        <v>97</v>
      </c>
      <c r="G353" s="182">
        <v>500000</v>
      </c>
      <c r="H353" s="183">
        <v>911.25</v>
      </c>
      <c r="I353" s="216">
        <v>911.37</v>
      </c>
      <c r="J353" s="174" t="s">
        <v>112</v>
      </c>
      <c r="K353" s="201" t="str">
        <f t="shared" si="7"/>
        <v>ENERO</v>
      </c>
      <c r="L353" s="217">
        <f t="shared" si="8"/>
        <v>60000</v>
      </c>
      <c r="M353" s="218">
        <f t="shared" si="9"/>
        <v>-3910000.0000000251</v>
      </c>
      <c r="N353" s="159"/>
      <c r="O353" s="159"/>
      <c r="P353" s="159"/>
      <c r="Q353" s="159"/>
      <c r="R353" s="159"/>
      <c r="S353" s="159"/>
      <c r="T353" s="159"/>
    </row>
    <row r="354" spans="1:20" ht="17.25" hidden="1" customHeight="1">
      <c r="A354" s="177"/>
      <c r="B354" s="277"/>
      <c r="C354" s="214">
        <v>45302</v>
      </c>
      <c r="D354" s="170" t="s">
        <v>113</v>
      </c>
      <c r="E354" s="171">
        <f t="shared" si="6"/>
        <v>182220000</v>
      </c>
      <c r="F354" s="170" t="s">
        <v>97</v>
      </c>
      <c r="G354" s="182">
        <v>200000</v>
      </c>
      <c r="H354" s="183">
        <v>911.1</v>
      </c>
      <c r="I354" s="216">
        <v>911.37</v>
      </c>
      <c r="J354" s="174" t="s">
        <v>112</v>
      </c>
      <c r="K354" s="201" t="str">
        <f t="shared" si="7"/>
        <v>ENERO</v>
      </c>
      <c r="L354" s="217">
        <f t="shared" si="8"/>
        <v>54000</v>
      </c>
      <c r="M354" s="218">
        <f t="shared" si="9"/>
        <v>-53999.999999996362</v>
      </c>
      <c r="N354" s="159"/>
      <c r="O354" s="159"/>
      <c r="P354" s="159"/>
      <c r="Q354" s="159"/>
      <c r="R354" s="159"/>
      <c r="S354" s="159"/>
      <c r="T354" s="159"/>
    </row>
    <row r="355" spans="1:20" ht="17.25" hidden="1" customHeight="1">
      <c r="A355" s="177"/>
      <c r="B355" s="277"/>
      <c r="C355" s="214">
        <v>45303</v>
      </c>
      <c r="D355" s="170" t="s">
        <v>96</v>
      </c>
      <c r="E355" s="171">
        <f t="shared" si="6"/>
        <v>226375000</v>
      </c>
      <c r="F355" s="170" t="s">
        <v>97</v>
      </c>
      <c r="G355" s="182">
        <v>250000</v>
      </c>
      <c r="H355" s="183">
        <v>905.5</v>
      </c>
      <c r="I355" s="216">
        <v>908.67</v>
      </c>
      <c r="J355" s="174" t="s">
        <v>112</v>
      </c>
      <c r="K355" s="201" t="str">
        <f t="shared" si="7"/>
        <v>ENERO</v>
      </c>
      <c r="L355" s="217">
        <f t="shared" si="8"/>
        <v>792500</v>
      </c>
      <c r="M355" s="218">
        <f t="shared" si="9"/>
        <v>-1467500.0000000012</v>
      </c>
      <c r="N355" s="159"/>
      <c r="O355" s="159"/>
      <c r="P355" s="159"/>
      <c r="Q355" s="159"/>
      <c r="R355" s="159"/>
      <c r="S355" s="159"/>
      <c r="T355" s="159"/>
    </row>
    <row r="356" spans="1:20" ht="17.25" hidden="1" customHeight="1">
      <c r="A356" s="177"/>
      <c r="B356" s="277"/>
      <c r="C356" s="214">
        <v>45303</v>
      </c>
      <c r="D356" s="170" t="s">
        <v>113</v>
      </c>
      <c r="E356" s="171">
        <f t="shared" si="6"/>
        <v>317205000</v>
      </c>
      <c r="F356" s="170" t="s">
        <v>97</v>
      </c>
      <c r="G356" s="182">
        <v>350000</v>
      </c>
      <c r="H356" s="183">
        <v>906.3</v>
      </c>
      <c r="I356" s="216">
        <v>908.67</v>
      </c>
      <c r="J356" s="174" t="s">
        <v>112</v>
      </c>
      <c r="K356" s="201" t="str">
        <f t="shared" si="7"/>
        <v>ENERO</v>
      </c>
      <c r="L356" s="217">
        <f t="shared" si="8"/>
        <v>829500</v>
      </c>
      <c r="M356" s="218">
        <f t="shared" si="9"/>
        <v>-829500.00000000163</v>
      </c>
      <c r="N356" s="159"/>
      <c r="O356" s="159"/>
      <c r="P356" s="159"/>
      <c r="Q356" s="159"/>
      <c r="R356" s="159"/>
      <c r="S356" s="159"/>
      <c r="T356" s="159"/>
    </row>
    <row r="357" spans="1:20" ht="17.25" hidden="1" customHeight="1">
      <c r="A357" s="177"/>
      <c r="B357" s="278"/>
      <c r="C357" s="214">
        <v>45303</v>
      </c>
      <c r="D357" s="170" t="s">
        <v>104</v>
      </c>
      <c r="E357" s="171">
        <f t="shared" si="6"/>
        <v>90680000</v>
      </c>
      <c r="F357" s="170" t="s">
        <v>97</v>
      </c>
      <c r="G357" s="182">
        <v>100000</v>
      </c>
      <c r="H357" s="215">
        <v>906.8</v>
      </c>
      <c r="I357" s="216">
        <v>908.67</v>
      </c>
      <c r="J357" s="188" t="s">
        <v>105</v>
      </c>
      <c r="K357" s="201" t="str">
        <f t="shared" si="7"/>
        <v>ENERO</v>
      </c>
      <c r="L357" s="217">
        <f t="shared" si="8"/>
        <v>187000</v>
      </c>
      <c r="M357" s="218">
        <f t="shared" si="9"/>
        <v>-187000.00000000047</v>
      </c>
      <c r="N357" s="159"/>
      <c r="O357" s="159"/>
      <c r="P357" s="159"/>
      <c r="Q357" s="159"/>
      <c r="R357" s="159"/>
      <c r="S357" s="159"/>
      <c r="T357" s="159"/>
    </row>
    <row r="358" spans="1:20" ht="17.25" hidden="1" customHeight="1">
      <c r="A358" s="177"/>
      <c r="B358" s="279">
        <v>3</v>
      </c>
      <c r="C358" s="214">
        <v>45306</v>
      </c>
      <c r="D358" s="170" t="s">
        <v>96</v>
      </c>
      <c r="E358" s="171">
        <f t="shared" si="6"/>
        <v>1003585000</v>
      </c>
      <c r="F358" s="170" t="s">
        <v>97</v>
      </c>
      <c r="G358" s="182">
        <v>1100000</v>
      </c>
      <c r="H358" s="183">
        <v>912.35</v>
      </c>
      <c r="I358" s="216">
        <v>912.02</v>
      </c>
      <c r="J358" s="174" t="s">
        <v>112</v>
      </c>
      <c r="K358" s="201" t="str">
        <f t="shared" si="7"/>
        <v>ENERO</v>
      </c>
      <c r="L358" s="217">
        <f t="shared" si="8"/>
        <v>-363000</v>
      </c>
      <c r="M358" s="218">
        <f t="shared" si="9"/>
        <v>4048000.0000000698</v>
      </c>
      <c r="N358" s="159"/>
      <c r="O358" s="159"/>
      <c r="P358" s="159"/>
      <c r="Q358" s="159"/>
      <c r="R358" s="159"/>
      <c r="S358" s="159"/>
      <c r="T358" s="159"/>
    </row>
    <row r="359" spans="1:20" ht="17.25" hidden="1" customHeight="1">
      <c r="A359" s="177"/>
      <c r="B359" s="277"/>
      <c r="C359" s="214">
        <v>45307</v>
      </c>
      <c r="D359" s="170" t="s">
        <v>96</v>
      </c>
      <c r="E359" s="171">
        <f t="shared" si="6"/>
        <v>690825000</v>
      </c>
      <c r="F359" s="170" t="s">
        <v>97</v>
      </c>
      <c r="G359" s="182">
        <v>750000</v>
      </c>
      <c r="H359" s="183">
        <v>921.1</v>
      </c>
      <c r="I359" s="216">
        <v>922.06</v>
      </c>
      <c r="J359" s="174" t="s">
        <v>112</v>
      </c>
      <c r="K359" s="201" t="str">
        <f t="shared" si="7"/>
        <v>ENERO</v>
      </c>
      <c r="L359" s="217">
        <f t="shared" si="8"/>
        <v>720000</v>
      </c>
      <c r="M359" s="218">
        <f t="shared" si="9"/>
        <v>6810000.0000000307</v>
      </c>
      <c r="N359" s="159"/>
      <c r="O359" s="159"/>
      <c r="P359" s="159"/>
      <c r="Q359" s="159"/>
      <c r="R359" s="159"/>
      <c r="S359" s="159"/>
      <c r="T359" s="159"/>
    </row>
    <row r="360" spans="1:20" ht="17.25" hidden="1" customHeight="1">
      <c r="A360" s="177"/>
      <c r="B360" s="277"/>
      <c r="C360" s="214">
        <v>45307</v>
      </c>
      <c r="D360" s="170" t="s">
        <v>104</v>
      </c>
      <c r="E360" s="171">
        <f t="shared" si="6"/>
        <v>101321000</v>
      </c>
      <c r="F360" s="170" t="s">
        <v>97</v>
      </c>
      <c r="G360" s="182">
        <v>110000</v>
      </c>
      <c r="H360" s="183">
        <v>921.1</v>
      </c>
      <c r="I360" s="216">
        <v>922.06</v>
      </c>
      <c r="J360" s="188" t="s">
        <v>105</v>
      </c>
      <c r="K360" s="201" t="str">
        <f t="shared" si="7"/>
        <v>ENERO</v>
      </c>
      <c r="L360" s="217">
        <f t="shared" si="8"/>
        <v>105600</v>
      </c>
      <c r="M360" s="218">
        <f t="shared" si="9"/>
        <v>-105599.9999999915</v>
      </c>
      <c r="N360" s="159"/>
      <c r="O360" s="159"/>
      <c r="P360" s="159"/>
      <c r="Q360" s="159"/>
      <c r="R360" s="159"/>
      <c r="S360" s="159"/>
      <c r="T360" s="159"/>
    </row>
    <row r="361" spans="1:20" ht="17.25" hidden="1" customHeight="1">
      <c r="A361" s="177"/>
      <c r="B361" s="277"/>
      <c r="C361" s="214">
        <v>44943</v>
      </c>
      <c r="D361" s="170" t="s">
        <v>113</v>
      </c>
      <c r="E361" s="171">
        <f t="shared" si="6"/>
        <v>696502500</v>
      </c>
      <c r="F361" s="170" t="s">
        <v>97</v>
      </c>
      <c r="G361" s="182">
        <v>750000</v>
      </c>
      <c r="H361" s="183">
        <v>928.67</v>
      </c>
      <c r="I361" s="216">
        <v>926.77</v>
      </c>
      <c r="J361" s="174" t="s">
        <v>112</v>
      </c>
      <c r="K361" s="201" t="str">
        <f t="shared" si="7"/>
        <v>ENERO</v>
      </c>
      <c r="L361" s="217">
        <f t="shared" si="8"/>
        <v>-1425000</v>
      </c>
      <c r="M361" s="218">
        <f t="shared" si="9"/>
        <v>4957500.0000000102</v>
      </c>
      <c r="N361" s="159"/>
      <c r="O361" s="159"/>
      <c r="P361" s="159"/>
      <c r="Q361" s="159"/>
      <c r="R361" s="159"/>
      <c r="S361" s="159"/>
      <c r="T361" s="159"/>
    </row>
    <row r="362" spans="1:20" ht="17.25" hidden="1" customHeight="1">
      <c r="A362" s="177"/>
      <c r="B362" s="277"/>
      <c r="C362" s="214">
        <v>44944</v>
      </c>
      <c r="D362" s="170" t="s">
        <v>113</v>
      </c>
      <c r="E362" s="171">
        <f t="shared" si="6"/>
        <v>596680500</v>
      </c>
      <c r="F362" s="170" t="s">
        <v>97</v>
      </c>
      <c r="G362" s="182">
        <v>650000</v>
      </c>
      <c r="H362" s="183">
        <v>917.97</v>
      </c>
      <c r="I362" s="216">
        <v>918.62</v>
      </c>
      <c r="J362" s="174" t="s">
        <v>112</v>
      </c>
      <c r="K362" s="201" t="str">
        <f t="shared" si="7"/>
        <v>ENERO</v>
      </c>
      <c r="L362" s="217">
        <f t="shared" si="8"/>
        <v>422500</v>
      </c>
      <c r="M362" s="218">
        <f t="shared" si="9"/>
        <v>-5719999.9999999702</v>
      </c>
      <c r="N362" s="159"/>
      <c r="O362" s="159"/>
      <c r="P362" s="159"/>
      <c r="Q362" s="159"/>
      <c r="R362" s="159"/>
      <c r="S362" s="159"/>
      <c r="T362" s="159"/>
    </row>
    <row r="363" spans="1:20" ht="17.25" hidden="1" customHeight="1">
      <c r="A363" s="177"/>
      <c r="B363" s="277"/>
      <c r="C363" s="214">
        <v>45310</v>
      </c>
      <c r="D363" s="170" t="s">
        <v>96</v>
      </c>
      <c r="E363" s="171">
        <f t="shared" si="6"/>
        <v>728200000</v>
      </c>
      <c r="F363" s="170" t="s">
        <v>97</v>
      </c>
      <c r="G363" s="182">
        <v>800000</v>
      </c>
      <c r="H363" s="215">
        <v>910.25</v>
      </c>
      <c r="I363" s="216">
        <v>910.73</v>
      </c>
      <c r="J363" s="174" t="s">
        <v>112</v>
      </c>
      <c r="K363" s="201" t="str">
        <f t="shared" si="7"/>
        <v>ENERO</v>
      </c>
      <c r="L363" s="217">
        <f t="shared" si="8"/>
        <v>384000</v>
      </c>
      <c r="M363" s="218">
        <f t="shared" si="9"/>
        <v>-6696000.0000000037</v>
      </c>
      <c r="N363" s="159"/>
      <c r="O363" s="159"/>
      <c r="P363" s="159"/>
      <c r="Q363" s="159"/>
      <c r="R363" s="159"/>
      <c r="S363" s="159"/>
      <c r="T363" s="159"/>
    </row>
    <row r="364" spans="1:20" ht="17.25" hidden="1" customHeight="1">
      <c r="A364" s="177"/>
      <c r="B364" s="278"/>
      <c r="C364" s="214">
        <v>45310</v>
      </c>
      <c r="D364" s="170" t="s">
        <v>104</v>
      </c>
      <c r="E364" s="171">
        <f t="shared" si="6"/>
        <v>63717500</v>
      </c>
      <c r="F364" s="170" t="s">
        <v>97</v>
      </c>
      <c r="G364" s="182">
        <v>70000</v>
      </c>
      <c r="H364" s="215">
        <v>910.25</v>
      </c>
      <c r="I364" s="216">
        <v>910.73</v>
      </c>
      <c r="J364" s="188" t="s">
        <v>105</v>
      </c>
      <c r="K364" s="201" t="str">
        <f t="shared" si="7"/>
        <v>ENERO</v>
      </c>
      <c r="L364" s="217">
        <f t="shared" si="8"/>
        <v>33600</v>
      </c>
      <c r="M364" s="218">
        <f t="shared" si="9"/>
        <v>-33600.000000001273</v>
      </c>
      <c r="N364" s="159"/>
      <c r="O364" s="159"/>
      <c r="P364" s="159"/>
      <c r="Q364" s="159"/>
      <c r="R364" s="159"/>
      <c r="S364" s="159"/>
      <c r="T364" s="159"/>
    </row>
    <row r="365" spans="1:20" ht="17.25" hidden="1" customHeight="1">
      <c r="A365" s="177"/>
      <c r="B365" s="279">
        <v>4</v>
      </c>
      <c r="C365" s="214">
        <v>45313</v>
      </c>
      <c r="D365" s="170" t="s">
        <v>113</v>
      </c>
      <c r="E365" s="171">
        <f t="shared" si="6"/>
        <v>1359255000</v>
      </c>
      <c r="F365" s="170" t="s">
        <v>97</v>
      </c>
      <c r="G365" s="182">
        <v>1500000</v>
      </c>
      <c r="H365" s="183">
        <v>906.17</v>
      </c>
      <c r="I365" s="216">
        <v>905.63</v>
      </c>
      <c r="J365" s="174" t="s">
        <v>112</v>
      </c>
      <c r="K365" s="201" t="str">
        <f t="shared" si="7"/>
        <v>ENERO</v>
      </c>
      <c r="L365" s="217">
        <f t="shared" si="8"/>
        <v>-810000</v>
      </c>
      <c r="M365" s="218">
        <f t="shared" si="9"/>
        <v>-6840000.0000000885</v>
      </c>
      <c r="N365" s="159"/>
      <c r="O365" s="159"/>
      <c r="P365" s="159"/>
      <c r="Q365" s="159"/>
      <c r="R365" s="159"/>
      <c r="S365" s="159"/>
      <c r="T365" s="159"/>
    </row>
    <row r="366" spans="1:20" ht="17.25" hidden="1" customHeight="1">
      <c r="A366" s="177"/>
      <c r="B366" s="277"/>
      <c r="C366" s="214">
        <v>45314</v>
      </c>
      <c r="D366" s="170" t="s">
        <v>113</v>
      </c>
      <c r="E366" s="171">
        <f t="shared" si="6"/>
        <v>907370000</v>
      </c>
      <c r="F366" s="170" t="s">
        <v>97</v>
      </c>
      <c r="G366" s="182">
        <v>1000000</v>
      </c>
      <c r="H366" s="183">
        <v>907.37</v>
      </c>
      <c r="I366" s="216">
        <v>908.87</v>
      </c>
      <c r="J366" s="174" t="s">
        <v>112</v>
      </c>
      <c r="K366" s="201" t="str">
        <f t="shared" si="7"/>
        <v>ENERO</v>
      </c>
      <c r="L366" s="217">
        <f t="shared" si="8"/>
        <v>1500000</v>
      </c>
      <c r="M366" s="218">
        <f t="shared" si="9"/>
        <v>1740000.0000000091</v>
      </c>
      <c r="N366" s="159"/>
      <c r="O366" s="159"/>
      <c r="P366" s="159"/>
      <c r="Q366" s="159"/>
      <c r="R366" s="159"/>
      <c r="S366" s="159"/>
      <c r="T366" s="159"/>
    </row>
    <row r="367" spans="1:20" ht="17.25" hidden="1" customHeight="1">
      <c r="A367" s="177"/>
      <c r="B367" s="277"/>
      <c r="C367" s="214">
        <v>45314</v>
      </c>
      <c r="D367" s="170" t="s">
        <v>113</v>
      </c>
      <c r="E367" s="171">
        <f t="shared" si="6"/>
        <v>90825000</v>
      </c>
      <c r="F367" s="170" t="s">
        <v>97</v>
      </c>
      <c r="G367" s="182">
        <v>100000</v>
      </c>
      <c r="H367" s="183">
        <v>908.25</v>
      </c>
      <c r="I367" s="216">
        <v>908.87</v>
      </c>
      <c r="J367" s="174" t="s">
        <v>112</v>
      </c>
      <c r="K367" s="201" t="str">
        <f t="shared" si="7"/>
        <v>ENERO</v>
      </c>
      <c r="L367" s="217">
        <f t="shared" si="8"/>
        <v>62000</v>
      </c>
      <c r="M367" s="218">
        <f t="shared" si="9"/>
        <v>-62000.000000000451</v>
      </c>
      <c r="N367" s="159"/>
      <c r="O367" s="159"/>
      <c r="P367" s="159"/>
      <c r="Q367" s="159"/>
      <c r="R367" s="159"/>
      <c r="S367" s="159"/>
      <c r="T367" s="159"/>
    </row>
    <row r="368" spans="1:20" ht="17.25" hidden="1" customHeight="1">
      <c r="A368" s="177"/>
      <c r="B368" s="277"/>
      <c r="C368" s="214">
        <v>45315</v>
      </c>
      <c r="D368" s="170" t="s">
        <v>96</v>
      </c>
      <c r="E368" s="171">
        <f t="shared" si="6"/>
        <v>608494000</v>
      </c>
      <c r="F368" s="170" t="s">
        <v>97</v>
      </c>
      <c r="G368" s="182">
        <v>670000</v>
      </c>
      <c r="H368" s="215">
        <v>908.2</v>
      </c>
      <c r="I368" s="216">
        <v>908.51</v>
      </c>
      <c r="J368" s="174" t="s">
        <v>112</v>
      </c>
      <c r="K368" s="201" t="str">
        <f t="shared" si="7"/>
        <v>ENERO</v>
      </c>
      <c r="L368" s="217">
        <f t="shared" si="8"/>
        <v>207700</v>
      </c>
      <c r="M368" s="218">
        <f t="shared" si="9"/>
        <v>-448899.99999997258</v>
      </c>
      <c r="N368" s="159"/>
      <c r="O368" s="159"/>
      <c r="P368" s="159"/>
      <c r="Q368" s="159"/>
      <c r="R368" s="159"/>
      <c r="S368" s="159"/>
      <c r="T368" s="159"/>
    </row>
    <row r="369" spans="1:20" ht="17.25" hidden="1" customHeight="1">
      <c r="A369" s="177"/>
      <c r="B369" s="277"/>
      <c r="C369" s="214">
        <v>45315</v>
      </c>
      <c r="D369" s="170" t="s">
        <v>104</v>
      </c>
      <c r="E369" s="171">
        <f t="shared" si="6"/>
        <v>118066000</v>
      </c>
      <c r="F369" s="170" t="s">
        <v>97</v>
      </c>
      <c r="G369" s="182">
        <v>130000</v>
      </c>
      <c r="H369" s="215">
        <v>908.2</v>
      </c>
      <c r="I369" s="216">
        <v>908.51</v>
      </c>
      <c r="J369" s="188" t="s">
        <v>105</v>
      </c>
      <c r="K369" s="201" t="str">
        <f t="shared" si="7"/>
        <v>ENERO</v>
      </c>
      <c r="L369" s="217">
        <f t="shared" si="8"/>
        <v>40300</v>
      </c>
      <c r="M369" s="218">
        <f t="shared" si="9"/>
        <v>-40299.999999992906</v>
      </c>
      <c r="N369" s="159"/>
      <c r="O369" s="159"/>
      <c r="P369" s="159"/>
      <c r="Q369" s="159"/>
      <c r="R369" s="159"/>
      <c r="S369" s="159"/>
      <c r="T369" s="159"/>
    </row>
    <row r="370" spans="1:20" ht="17.25" hidden="1" customHeight="1">
      <c r="A370" s="177"/>
      <c r="B370" s="277"/>
      <c r="C370" s="214">
        <v>45316</v>
      </c>
      <c r="D370" s="170" t="s">
        <v>113</v>
      </c>
      <c r="E370" s="171">
        <f t="shared" si="6"/>
        <v>910170000</v>
      </c>
      <c r="F370" s="170" t="s">
        <v>97</v>
      </c>
      <c r="G370" s="182">
        <v>1000000</v>
      </c>
      <c r="H370" s="183">
        <v>910.17</v>
      </c>
      <c r="I370" s="216">
        <v>910.97</v>
      </c>
      <c r="J370" s="174" t="s">
        <v>112</v>
      </c>
      <c r="K370" s="201" t="str">
        <f t="shared" si="7"/>
        <v>ENERO</v>
      </c>
      <c r="L370" s="217">
        <f t="shared" si="8"/>
        <v>800000</v>
      </c>
      <c r="M370" s="218">
        <f t="shared" si="9"/>
        <v>1659999.9999999681</v>
      </c>
      <c r="N370" s="159"/>
      <c r="O370" s="159"/>
      <c r="P370" s="159"/>
      <c r="Q370" s="159"/>
      <c r="R370" s="159"/>
      <c r="S370" s="159"/>
      <c r="T370" s="159"/>
    </row>
    <row r="371" spans="1:20" ht="17.25" hidden="1" customHeight="1">
      <c r="A371" s="177"/>
      <c r="B371" s="278"/>
      <c r="C371" s="214">
        <v>45317</v>
      </c>
      <c r="D371" s="170" t="s">
        <v>113</v>
      </c>
      <c r="E371" s="171">
        <f t="shared" si="6"/>
        <v>917670000</v>
      </c>
      <c r="F371" s="170" t="s">
        <v>97</v>
      </c>
      <c r="G371" s="182">
        <v>1000000</v>
      </c>
      <c r="H371" s="183">
        <v>917.67</v>
      </c>
      <c r="I371" s="216">
        <v>916.16</v>
      </c>
      <c r="J371" s="174" t="s">
        <v>112</v>
      </c>
      <c r="K371" s="201" t="str">
        <f t="shared" si="7"/>
        <v>ENERO</v>
      </c>
      <c r="L371" s="217">
        <f t="shared" si="8"/>
        <v>-1510000</v>
      </c>
      <c r="M371" s="218">
        <f t="shared" si="9"/>
        <v>6699999.999999932</v>
      </c>
      <c r="N371" s="159"/>
      <c r="O371" s="159"/>
      <c r="P371" s="159"/>
      <c r="Q371" s="159"/>
      <c r="R371" s="159"/>
      <c r="S371" s="159"/>
      <c r="T371" s="159"/>
    </row>
    <row r="372" spans="1:20" ht="17.25" hidden="1" customHeight="1">
      <c r="A372" s="177"/>
      <c r="B372" s="279">
        <v>5</v>
      </c>
      <c r="C372" s="214">
        <v>45320</v>
      </c>
      <c r="D372" s="170" t="s">
        <v>113</v>
      </c>
      <c r="E372" s="171">
        <f t="shared" si="6"/>
        <v>1391505000</v>
      </c>
      <c r="F372" s="170" t="s">
        <v>97</v>
      </c>
      <c r="G372" s="182">
        <v>1500000</v>
      </c>
      <c r="H372" s="183">
        <v>927.67</v>
      </c>
      <c r="I372" s="216">
        <v>927.63</v>
      </c>
      <c r="J372" s="174" t="s">
        <v>112</v>
      </c>
      <c r="K372" s="201" t="str">
        <f t="shared" si="7"/>
        <v>ENERO</v>
      </c>
      <c r="L372" s="217">
        <f t="shared" si="8"/>
        <v>-60000</v>
      </c>
      <c r="M372" s="218">
        <f t="shared" si="9"/>
        <v>17264999.999999985</v>
      </c>
      <c r="N372" s="159"/>
      <c r="O372" s="159"/>
      <c r="P372" s="159"/>
      <c r="Q372" s="159"/>
      <c r="R372" s="159"/>
      <c r="S372" s="159"/>
      <c r="T372" s="159"/>
    </row>
    <row r="373" spans="1:20" ht="17.25" hidden="1" customHeight="1">
      <c r="A373" s="177"/>
      <c r="B373" s="277"/>
      <c r="C373" s="214">
        <v>45321</v>
      </c>
      <c r="D373" s="170" t="s">
        <v>96</v>
      </c>
      <c r="E373" s="171">
        <f t="shared" si="6"/>
        <v>1023110000</v>
      </c>
      <c r="F373" s="170" t="s">
        <v>97</v>
      </c>
      <c r="G373" s="182">
        <v>1100000</v>
      </c>
      <c r="H373" s="183">
        <v>930.1</v>
      </c>
      <c r="I373" s="216">
        <v>932.66</v>
      </c>
      <c r="J373" s="174" t="s">
        <v>112</v>
      </c>
      <c r="K373" s="201" t="str">
        <f t="shared" si="7"/>
        <v>ENERO</v>
      </c>
      <c r="L373" s="217">
        <f t="shared" si="8"/>
        <v>2816000</v>
      </c>
      <c r="M373" s="218">
        <f t="shared" si="9"/>
        <v>2717000.0000000298</v>
      </c>
      <c r="N373" s="159"/>
      <c r="O373" s="159"/>
      <c r="P373" s="159"/>
      <c r="Q373" s="159"/>
      <c r="R373" s="159"/>
      <c r="S373" s="159"/>
      <c r="T373" s="159"/>
    </row>
    <row r="374" spans="1:20" ht="17.25" hidden="1" customHeight="1">
      <c r="A374" s="177"/>
      <c r="B374" s="277"/>
      <c r="C374" s="214">
        <v>45321</v>
      </c>
      <c r="D374" s="170" t="s">
        <v>104</v>
      </c>
      <c r="E374" s="171">
        <f t="shared" si="6"/>
        <v>139515000</v>
      </c>
      <c r="F374" s="170" t="s">
        <v>97</v>
      </c>
      <c r="G374" s="182">
        <v>150000</v>
      </c>
      <c r="H374" s="183">
        <v>930.1</v>
      </c>
      <c r="I374" s="216">
        <v>932.66</v>
      </c>
      <c r="J374" s="188" t="s">
        <v>105</v>
      </c>
      <c r="K374" s="201" t="str">
        <f t="shared" si="7"/>
        <v>ENERO</v>
      </c>
      <c r="L374" s="217">
        <f t="shared" si="8"/>
        <v>384000</v>
      </c>
      <c r="M374" s="218">
        <f t="shared" si="9"/>
        <v>-383999.99999999179</v>
      </c>
      <c r="N374" s="159"/>
      <c r="O374" s="159"/>
      <c r="P374" s="159"/>
      <c r="Q374" s="159"/>
      <c r="R374" s="159"/>
      <c r="S374" s="159"/>
      <c r="T374" s="159"/>
    </row>
    <row r="375" spans="1:20" ht="17.25" hidden="1" customHeight="1">
      <c r="A375" s="159"/>
      <c r="B375" s="277"/>
      <c r="C375" s="214">
        <v>45322</v>
      </c>
      <c r="D375" s="170" t="s">
        <v>113</v>
      </c>
      <c r="E375" s="171">
        <f t="shared" si="6"/>
        <v>1259779500</v>
      </c>
      <c r="F375" s="170" t="s">
        <v>97</v>
      </c>
      <c r="G375" s="182">
        <v>1350000</v>
      </c>
      <c r="H375" s="183">
        <v>933.17</v>
      </c>
      <c r="I375" s="216">
        <v>932.26</v>
      </c>
      <c r="J375" s="174" t="s">
        <v>112</v>
      </c>
      <c r="K375" s="201" t="str">
        <f t="shared" si="7"/>
        <v>ENERO</v>
      </c>
      <c r="L375" s="217">
        <f t="shared" si="8"/>
        <v>-1228500</v>
      </c>
      <c r="M375" s="218">
        <f t="shared" si="9"/>
        <v>688499.99999998778</v>
      </c>
      <c r="N375" s="159"/>
      <c r="O375" s="159"/>
      <c r="P375" s="159"/>
      <c r="Q375" s="159"/>
      <c r="R375" s="159"/>
      <c r="S375" s="159"/>
      <c r="T375" s="159"/>
    </row>
    <row r="376" spans="1:20" ht="17.25" hidden="1" customHeight="1">
      <c r="A376" s="159"/>
      <c r="B376" s="277"/>
      <c r="C376" s="214">
        <v>45323</v>
      </c>
      <c r="D376" s="170" t="s">
        <v>96</v>
      </c>
      <c r="E376" s="171">
        <f t="shared" si="6"/>
        <v>1402350000</v>
      </c>
      <c r="F376" s="170" t="s">
        <v>97</v>
      </c>
      <c r="G376" s="182">
        <v>1500000</v>
      </c>
      <c r="H376" s="183">
        <v>934.9</v>
      </c>
      <c r="I376" s="216">
        <v>932.26</v>
      </c>
      <c r="J376" s="174" t="s">
        <v>112</v>
      </c>
      <c r="K376" s="201" t="str">
        <f t="shared" si="7"/>
        <v>FEBRERO</v>
      </c>
      <c r="L376" s="217">
        <f t="shared" si="8"/>
        <v>-3960000</v>
      </c>
      <c r="M376" s="218">
        <f t="shared" si="9"/>
        <v>3959999.9999999795</v>
      </c>
      <c r="N376" s="159"/>
      <c r="O376" s="159"/>
      <c r="P376" s="159"/>
      <c r="Q376" s="159"/>
      <c r="R376" s="159"/>
      <c r="S376" s="159"/>
      <c r="T376" s="159"/>
    </row>
    <row r="377" spans="1:20" ht="17.25" hidden="1" customHeight="1">
      <c r="A377" s="159"/>
      <c r="B377" s="278"/>
      <c r="C377" s="214">
        <v>45324</v>
      </c>
      <c r="D377" s="170" t="s">
        <v>96</v>
      </c>
      <c r="E377" s="171">
        <f t="shared" si="6"/>
        <v>1324120000</v>
      </c>
      <c r="F377" s="170" t="s">
        <v>97</v>
      </c>
      <c r="G377" s="182">
        <v>1400000</v>
      </c>
      <c r="H377" s="183">
        <v>945.8</v>
      </c>
      <c r="I377" s="216">
        <v>943.84</v>
      </c>
      <c r="J377" s="174" t="s">
        <v>112</v>
      </c>
      <c r="K377" s="201" t="str">
        <f t="shared" si="7"/>
        <v>FEBRERO</v>
      </c>
      <c r="L377" s="217">
        <f t="shared" si="8"/>
        <v>-2744000</v>
      </c>
      <c r="M377" s="218">
        <f t="shared" si="9"/>
        <v>18955999.999999948</v>
      </c>
      <c r="N377" s="159"/>
      <c r="O377" s="159"/>
      <c r="P377" s="159"/>
      <c r="Q377" s="159"/>
      <c r="R377" s="159"/>
      <c r="S377" s="159"/>
      <c r="T377" s="159"/>
    </row>
    <row r="378" spans="1:20" ht="17.25" hidden="1" customHeight="1">
      <c r="A378" s="159"/>
      <c r="B378" s="276">
        <v>6</v>
      </c>
      <c r="C378" s="214">
        <v>45327</v>
      </c>
      <c r="D378" s="170" t="s">
        <v>96</v>
      </c>
      <c r="E378" s="171">
        <f t="shared" si="6"/>
        <v>1822290000</v>
      </c>
      <c r="F378" s="170" t="s">
        <v>97</v>
      </c>
      <c r="G378" s="182">
        <v>1900000</v>
      </c>
      <c r="H378" s="183">
        <v>959.1</v>
      </c>
      <c r="I378" s="216">
        <v>955.73</v>
      </c>
      <c r="J378" s="174" t="s">
        <v>112</v>
      </c>
      <c r="K378" s="201" t="str">
        <f t="shared" si="7"/>
        <v>FEBRERO</v>
      </c>
      <c r="L378" s="217">
        <f t="shared" si="8"/>
        <v>-6403000</v>
      </c>
      <c r="M378" s="218">
        <f t="shared" si="9"/>
        <v>28993999.999999981</v>
      </c>
      <c r="N378" s="159"/>
      <c r="O378" s="159"/>
      <c r="P378" s="159"/>
      <c r="Q378" s="159"/>
      <c r="R378" s="159"/>
      <c r="S378" s="159"/>
      <c r="T378" s="159"/>
    </row>
    <row r="379" spans="1:20" ht="17.25" hidden="1" customHeight="1">
      <c r="A379" s="159"/>
      <c r="B379" s="277"/>
      <c r="C379" s="214">
        <v>45327</v>
      </c>
      <c r="D379" s="170" t="s">
        <v>104</v>
      </c>
      <c r="E379" s="171">
        <f t="shared" si="6"/>
        <v>143865000</v>
      </c>
      <c r="F379" s="170" t="s">
        <v>97</v>
      </c>
      <c r="G379" s="182">
        <v>150000</v>
      </c>
      <c r="H379" s="183">
        <v>959.1</v>
      </c>
      <c r="I379" s="216">
        <v>955.73</v>
      </c>
      <c r="J379" s="188" t="s">
        <v>105</v>
      </c>
      <c r="K379" s="201" t="str">
        <f t="shared" si="7"/>
        <v>FEBRERO</v>
      </c>
      <c r="L379" s="217">
        <f t="shared" si="8"/>
        <v>-505500</v>
      </c>
      <c r="M379" s="218">
        <f t="shared" si="9"/>
        <v>505500.0000000007</v>
      </c>
      <c r="N379" s="159"/>
      <c r="O379" s="159"/>
      <c r="P379" s="159"/>
      <c r="Q379" s="159"/>
      <c r="R379" s="159"/>
      <c r="S379" s="159"/>
      <c r="T379" s="159"/>
    </row>
    <row r="380" spans="1:20" ht="17.25" hidden="1" customHeight="1">
      <c r="A380" s="159"/>
      <c r="B380" s="277"/>
      <c r="C380" s="214">
        <v>45328</v>
      </c>
      <c r="D380" s="170" t="s">
        <v>96</v>
      </c>
      <c r="E380" s="171">
        <f t="shared" si="6"/>
        <v>901103500</v>
      </c>
      <c r="F380" s="170" t="s">
        <v>97</v>
      </c>
      <c r="G380" s="182">
        <v>950000</v>
      </c>
      <c r="H380" s="183">
        <v>948.53</v>
      </c>
      <c r="I380" s="216">
        <v>949.81</v>
      </c>
      <c r="J380" s="174" t="s">
        <v>112</v>
      </c>
      <c r="K380" s="201" t="str">
        <f t="shared" si="7"/>
        <v>FEBRERO</v>
      </c>
      <c r="L380" s="217">
        <f t="shared" si="8"/>
        <v>1216000</v>
      </c>
      <c r="M380" s="218">
        <f t="shared" si="9"/>
        <v>-6840000.0000000428</v>
      </c>
      <c r="N380" s="159"/>
      <c r="O380" s="159"/>
      <c r="P380" s="159"/>
      <c r="Q380" s="159"/>
      <c r="R380" s="159"/>
      <c r="S380" s="159"/>
      <c r="T380" s="159"/>
    </row>
    <row r="381" spans="1:20" ht="17.25" hidden="1" customHeight="1">
      <c r="A381" s="159"/>
      <c r="B381" s="277"/>
      <c r="C381" s="214">
        <v>45329</v>
      </c>
      <c r="D381" s="170" t="s">
        <v>96</v>
      </c>
      <c r="E381" s="171">
        <f t="shared" si="6"/>
        <v>1089625000</v>
      </c>
      <c r="F381" s="170" t="s">
        <v>97</v>
      </c>
      <c r="G381" s="182">
        <v>1150000</v>
      </c>
      <c r="H381" s="183">
        <v>947.5</v>
      </c>
      <c r="I381" s="216">
        <v>947.9</v>
      </c>
      <c r="J381" s="174" t="s">
        <v>112</v>
      </c>
      <c r="K381" s="201" t="str">
        <f t="shared" si="7"/>
        <v>FEBRERO</v>
      </c>
      <c r="L381" s="217">
        <f t="shared" si="8"/>
        <v>460000</v>
      </c>
      <c r="M381" s="218">
        <f t="shared" si="9"/>
        <v>-2656499.9999999371</v>
      </c>
      <c r="N381" s="159"/>
      <c r="O381" s="159"/>
      <c r="P381" s="159"/>
      <c r="Q381" s="159"/>
      <c r="R381" s="159"/>
      <c r="S381" s="159"/>
      <c r="T381" s="159"/>
    </row>
    <row r="382" spans="1:20" ht="17.25" hidden="1" customHeight="1">
      <c r="A382" s="159"/>
      <c r="B382" s="277"/>
      <c r="C382" s="214">
        <v>45330</v>
      </c>
      <c r="D382" s="170" t="s">
        <v>96</v>
      </c>
      <c r="E382" s="171">
        <f t="shared" si="6"/>
        <v>956650000</v>
      </c>
      <c r="F382" s="170" t="s">
        <v>97</v>
      </c>
      <c r="G382" s="182">
        <v>1000000</v>
      </c>
      <c r="H382" s="183">
        <v>956.65</v>
      </c>
      <c r="I382" s="216">
        <v>957.86</v>
      </c>
      <c r="J382" s="174" t="s">
        <v>112</v>
      </c>
      <c r="K382" s="201" t="str">
        <f t="shared" si="7"/>
        <v>FEBRERO</v>
      </c>
      <c r="L382" s="217">
        <f t="shared" si="8"/>
        <v>1210000</v>
      </c>
      <c r="M382" s="218">
        <f t="shared" si="9"/>
        <v>8750000</v>
      </c>
      <c r="N382" s="159"/>
      <c r="O382" s="159"/>
      <c r="P382" s="159"/>
      <c r="Q382" s="159"/>
      <c r="R382" s="159"/>
      <c r="S382" s="159"/>
      <c r="T382" s="159"/>
    </row>
    <row r="383" spans="1:20" ht="17.25" hidden="1" customHeight="1">
      <c r="A383" s="159"/>
      <c r="B383" s="277"/>
      <c r="C383" s="214">
        <v>45331</v>
      </c>
      <c r="D383" s="170" t="s">
        <v>96</v>
      </c>
      <c r="E383" s="171">
        <f t="shared" si="6"/>
        <v>677705000</v>
      </c>
      <c r="F383" s="170" t="s">
        <v>97</v>
      </c>
      <c r="G383" s="182">
        <v>700000</v>
      </c>
      <c r="H383" s="183">
        <v>968.15</v>
      </c>
      <c r="I383" s="216">
        <v>968.73</v>
      </c>
      <c r="J383" s="174" t="s">
        <v>112</v>
      </c>
      <c r="K383" s="201" t="str">
        <f t="shared" si="7"/>
        <v>FEBRERO</v>
      </c>
      <c r="L383" s="217">
        <f t="shared" si="8"/>
        <v>406000</v>
      </c>
      <c r="M383" s="218">
        <f t="shared" si="9"/>
        <v>7202999.9999999749</v>
      </c>
      <c r="N383" s="159"/>
      <c r="O383" s="159"/>
      <c r="P383" s="159"/>
      <c r="Q383" s="159"/>
      <c r="R383" s="159"/>
      <c r="S383" s="159"/>
      <c r="T383" s="159"/>
    </row>
    <row r="384" spans="1:20" ht="17.25" hidden="1" customHeight="1">
      <c r="A384" s="159"/>
      <c r="B384" s="278"/>
      <c r="C384" s="214">
        <v>45331</v>
      </c>
      <c r="D384" s="170" t="s">
        <v>104</v>
      </c>
      <c r="E384" s="171">
        <f t="shared" si="6"/>
        <v>174105000</v>
      </c>
      <c r="F384" s="170" t="s">
        <v>97</v>
      </c>
      <c r="G384" s="182">
        <v>180000</v>
      </c>
      <c r="H384" s="183">
        <v>967.25</v>
      </c>
      <c r="I384" s="216">
        <v>968.73</v>
      </c>
      <c r="J384" s="188" t="s">
        <v>105</v>
      </c>
      <c r="K384" s="201" t="str">
        <f t="shared" si="7"/>
        <v>FEBRERO</v>
      </c>
      <c r="L384" s="217">
        <f t="shared" si="8"/>
        <v>266400</v>
      </c>
      <c r="M384" s="218">
        <f t="shared" si="9"/>
        <v>-266400.00000000326</v>
      </c>
      <c r="N384" s="159"/>
      <c r="O384" s="159"/>
      <c r="P384" s="159"/>
      <c r="Q384" s="159"/>
      <c r="R384" s="159"/>
      <c r="S384" s="159"/>
      <c r="T384" s="159"/>
    </row>
    <row r="385" spans="1:20" ht="17.25" hidden="1" customHeight="1">
      <c r="A385" s="159"/>
      <c r="B385" s="276">
        <v>7</v>
      </c>
      <c r="C385" s="214">
        <v>45334</v>
      </c>
      <c r="D385" s="170" t="s">
        <v>96</v>
      </c>
      <c r="E385" s="171">
        <f t="shared" si="6"/>
        <v>974680000</v>
      </c>
      <c r="F385" s="170" t="s">
        <v>97</v>
      </c>
      <c r="G385" s="182">
        <v>1000000</v>
      </c>
      <c r="H385" s="183">
        <v>974.68</v>
      </c>
      <c r="I385" s="216">
        <v>972.22</v>
      </c>
      <c r="J385" s="174" t="s">
        <v>112</v>
      </c>
      <c r="K385" s="201" t="str">
        <f t="shared" si="7"/>
        <v>FEBRERO</v>
      </c>
      <c r="L385" s="217">
        <f t="shared" si="8"/>
        <v>-2460000</v>
      </c>
      <c r="M385" s="218">
        <f t="shared" si="9"/>
        <v>5949999.999999932</v>
      </c>
      <c r="N385" s="159"/>
      <c r="O385" s="159"/>
      <c r="P385" s="159"/>
      <c r="Q385" s="159"/>
      <c r="R385" s="159"/>
      <c r="S385" s="159"/>
      <c r="T385" s="159"/>
    </row>
    <row r="386" spans="1:20" ht="17.25" hidden="1" customHeight="1">
      <c r="A386" s="159"/>
      <c r="B386" s="277"/>
      <c r="C386" s="214">
        <v>45335</v>
      </c>
      <c r="D386" s="170" t="s">
        <v>96</v>
      </c>
      <c r="E386" s="171">
        <f t="shared" si="6"/>
        <v>872235000</v>
      </c>
      <c r="F386" s="170" t="s">
        <v>97</v>
      </c>
      <c r="G386" s="182">
        <v>900000</v>
      </c>
      <c r="H386" s="183">
        <v>969.15</v>
      </c>
      <c r="I386" s="216">
        <v>971.56</v>
      </c>
      <c r="J386" s="174" t="s">
        <v>112</v>
      </c>
      <c r="K386" s="201" t="str">
        <f t="shared" si="7"/>
        <v>FEBRERO</v>
      </c>
      <c r="L386" s="217">
        <f t="shared" si="8"/>
        <v>2169000</v>
      </c>
      <c r="M386" s="218">
        <f t="shared" si="9"/>
        <v>-2763000.0000000452</v>
      </c>
      <c r="N386" s="159"/>
      <c r="O386" s="159"/>
      <c r="P386" s="159"/>
      <c r="Q386" s="159"/>
      <c r="R386" s="159"/>
      <c r="S386" s="159"/>
      <c r="T386" s="159"/>
    </row>
    <row r="387" spans="1:20" ht="17.25" hidden="1" customHeight="1">
      <c r="A387" s="159"/>
      <c r="B387" s="277"/>
      <c r="C387" s="214">
        <v>45336</v>
      </c>
      <c r="D387" s="170" t="s">
        <v>96</v>
      </c>
      <c r="E387" s="171">
        <f t="shared" si="6"/>
        <v>577140000</v>
      </c>
      <c r="F387" s="170" t="s">
        <v>97</v>
      </c>
      <c r="G387" s="182">
        <v>600000</v>
      </c>
      <c r="H387" s="183">
        <v>961.9</v>
      </c>
      <c r="I387" s="216">
        <v>959.86</v>
      </c>
      <c r="J387" s="174" t="s">
        <v>112</v>
      </c>
      <c r="K387" s="201" t="str">
        <f t="shared" si="7"/>
        <v>FEBRERO</v>
      </c>
      <c r="L387" s="217">
        <f t="shared" si="8"/>
        <v>-1224000</v>
      </c>
      <c r="M387" s="218">
        <f t="shared" si="9"/>
        <v>-5795999.9999999804</v>
      </c>
      <c r="N387" s="159"/>
      <c r="O387" s="159"/>
      <c r="P387" s="159"/>
      <c r="Q387" s="159"/>
      <c r="R387" s="159"/>
      <c r="S387" s="159"/>
      <c r="T387" s="159"/>
    </row>
    <row r="388" spans="1:20" ht="17.25" hidden="1" customHeight="1">
      <c r="A388" s="159"/>
      <c r="B388" s="277"/>
      <c r="C388" s="214">
        <v>45337</v>
      </c>
      <c r="D388" s="170" t="s">
        <v>96</v>
      </c>
      <c r="E388" s="171">
        <f t="shared" si="6"/>
        <v>623480000</v>
      </c>
      <c r="F388" s="170" t="s">
        <v>97</v>
      </c>
      <c r="G388" s="182">
        <v>650000</v>
      </c>
      <c r="H388" s="183">
        <v>959.2</v>
      </c>
      <c r="I388" s="216">
        <v>961.94</v>
      </c>
      <c r="J388" s="174" t="s">
        <v>112</v>
      </c>
      <c r="K388" s="201" t="str">
        <f t="shared" si="7"/>
        <v>FEBRERO</v>
      </c>
      <c r="L388" s="217">
        <f t="shared" si="8"/>
        <v>1781000</v>
      </c>
      <c r="M388" s="218">
        <f t="shared" si="9"/>
        <v>-428999.99999997934</v>
      </c>
      <c r="N388" s="159"/>
      <c r="O388" s="159"/>
      <c r="P388" s="159"/>
      <c r="Q388" s="159"/>
      <c r="R388" s="159"/>
      <c r="S388" s="159"/>
      <c r="T388" s="159"/>
    </row>
    <row r="389" spans="1:20" ht="17.25" hidden="1" customHeight="1">
      <c r="A389" s="159"/>
      <c r="B389" s="277"/>
      <c r="C389" s="214">
        <v>45337</v>
      </c>
      <c r="D389" s="170" t="s">
        <v>104</v>
      </c>
      <c r="E389" s="171">
        <f t="shared" si="6"/>
        <v>143880000</v>
      </c>
      <c r="F389" s="170" t="s">
        <v>97</v>
      </c>
      <c r="G389" s="182">
        <v>150000</v>
      </c>
      <c r="H389" s="183">
        <v>959.2</v>
      </c>
      <c r="I389" s="216">
        <v>961.94</v>
      </c>
      <c r="J389" s="188" t="s">
        <v>105</v>
      </c>
      <c r="K389" s="201" t="str">
        <f t="shared" si="7"/>
        <v>FEBRERO</v>
      </c>
      <c r="L389" s="217">
        <f t="shared" si="8"/>
        <v>411000</v>
      </c>
      <c r="M389" s="218">
        <f t="shared" si="9"/>
        <v>-411000.00000000134</v>
      </c>
      <c r="N389" s="159"/>
      <c r="O389" s="159"/>
      <c r="P389" s="159"/>
      <c r="Q389" s="159"/>
      <c r="R389" s="159"/>
      <c r="S389" s="159"/>
      <c r="T389" s="159"/>
    </row>
    <row r="390" spans="1:20" ht="17.25" hidden="1" customHeight="1">
      <c r="A390" s="159"/>
      <c r="B390" s="278"/>
      <c r="C390" s="214">
        <v>45338</v>
      </c>
      <c r="D390" s="170" t="s">
        <v>96</v>
      </c>
      <c r="E390" s="171">
        <f t="shared" si="6"/>
        <v>531327500</v>
      </c>
      <c r="F390" s="170" t="s">
        <v>97</v>
      </c>
      <c r="G390" s="182">
        <v>550000</v>
      </c>
      <c r="H390" s="183">
        <v>966.05</v>
      </c>
      <c r="I390" s="216">
        <v>969.04</v>
      </c>
      <c r="J390" s="174" t="s">
        <v>112</v>
      </c>
      <c r="K390" s="201" t="str">
        <f t="shared" si="7"/>
        <v>FEBRERO</v>
      </c>
      <c r="L390" s="217">
        <f t="shared" si="8"/>
        <v>1644500</v>
      </c>
      <c r="M390" s="218">
        <f t="shared" si="9"/>
        <v>2260499.9999999451</v>
      </c>
      <c r="N390" s="159"/>
      <c r="O390" s="159"/>
      <c r="P390" s="159"/>
      <c r="Q390" s="159"/>
      <c r="R390" s="159"/>
      <c r="S390" s="159"/>
      <c r="T390" s="159"/>
    </row>
    <row r="391" spans="1:20" ht="17.25" hidden="1" customHeight="1">
      <c r="A391" s="159"/>
      <c r="B391" s="276">
        <v>8</v>
      </c>
      <c r="C391" s="214">
        <v>45341</v>
      </c>
      <c r="D391" s="170" t="s">
        <v>96</v>
      </c>
      <c r="E391" s="171">
        <f t="shared" si="6"/>
        <v>1396350000</v>
      </c>
      <c r="F391" s="170" t="s">
        <v>97</v>
      </c>
      <c r="G391" s="182">
        <v>1450000</v>
      </c>
      <c r="H391" s="183">
        <v>963</v>
      </c>
      <c r="I391" s="216">
        <v>966.23</v>
      </c>
      <c r="J391" s="174" t="s">
        <v>112</v>
      </c>
      <c r="K391" s="201" t="str">
        <f t="shared" si="7"/>
        <v>FEBRERO</v>
      </c>
      <c r="L391" s="217">
        <f t="shared" si="8"/>
        <v>4683500</v>
      </c>
      <c r="M391" s="218">
        <f t="shared" si="9"/>
        <v>-8757999.9999999478</v>
      </c>
      <c r="N391" s="159"/>
      <c r="O391" s="159"/>
      <c r="P391" s="159"/>
      <c r="Q391" s="159"/>
      <c r="R391" s="159"/>
      <c r="S391" s="159"/>
      <c r="T391" s="159"/>
    </row>
    <row r="392" spans="1:20" ht="17.25" hidden="1" customHeight="1">
      <c r="A392" s="159"/>
      <c r="B392" s="277"/>
      <c r="C392" s="214">
        <v>45342</v>
      </c>
      <c r="D392" s="170" t="s">
        <v>104</v>
      </c>
      <c r="E392" s="171">
        <f t="shared" si="6"/>
        <v>77136000</v>
      </c>
      <c r="F392" s="170" t="s">
        <v>97</v>
      </c>
      <c r="G392" s="182">
        <v>80000</v>
      </c>
      <c r="H392" s="183">
        <v>964.2</v>
      </c>
      <c r="I392" s="216">
        <v>963.68</v>
      </c>
      <c r="J392" s="188" t="s">
        <v>105</v>
      </c>
      <c r="K392" s="201" t="str">
        <f t="shared" si="7"/>
        <v>FEBRERO</v>
      </c>
      <c r="L392" s="217">
        <f t="shared" si="8"/>
        <v>-41600</v>
      </c>
      <c r="M392" s="218">
        <f t="shared" si="9"/>
        <v>-162399.99999999782</v>
      </c>
      <c r="N392" s="159"/>
      <c r="O392" s="159"/>
      <c r="P392" s="159"/>
      <c r="Q392" s="159"/>
      <c r="R392" s="159"/>
      <c r="S392" s="159"/>
      <c r="T392" s="159"/>
    </row>
    <row r="393" spans="1:20" ht="17.25" hidden="1" customHeight="1">
      <c r="A393" s="159"/>
      <c r="B393" s="277"/>
      <c r="C393" s="214">
        <v>45342</v>
      </c>
      <c r="D393" s="170" t="s">
        <v>96</v>
      </c>
      <c r="E393" s="171">
        <f t="shared" si="6"/>
        <v>868230000</v>
      </c>
      <c r="F393" s="170" t="s">
        <v>97</v>
      </c>
      <c r="G393" s="182">
        <v>900000</v>
      </c>
      <c r="H393" s="183">
        <v>964.7</v>
      </c>
      <c r="I393" s="216">
        <v>963.68</v>
      </c>
      <c r="J393" s="174" t="s">
        <v>112</v>
      </c>
      <c r="K393" s="201" t="str">
        <f t="shared" si="7"/>
        <v>FEBRERO</v>
      </c>
      <c r="L393" s="217">
        <f t="shared" si="8"/>
        <v>-918000</v>
      </c>
      <c r="M393" s="218">
        <f t="shared" si="9"/>
        <v>918000.00000008591</v>
      </c>
      <c r="N393" s="159"/>
      <c r="O393" s="159"/>
      <c r="P393" s="159"/>
      <c r="Q393" s="159"/>
      <c r="R393" s="159"/>
      <c r="S393" s="159"/>
      <c r="T393" s="159"/>
    </row>
    <row r="394" spans="1:20" ht="17.25" hidden="1" customHeight="1">
      <c r="A394" s="159"/>
      <c r="B394" s="277"/>
      <c r="C394" s="214">
        <v>45343</v>
      </c>
      <c r="D394" s="170" t="s">
        <v>104</v>
      </c>
      <c r="E394" s="171">
        <f t="shared" si="6"/>
        <v>67711000</v>
      </c>
      <c r="F394" s="170" t="s">
        <v>97</v>
      </c>
      <c r="G394" s="182">
        <v>70000</v>
      </c>
      <c r="H394" s="183">
        <v>967.3</v>
      </c>
      <c r="I394" s="216">
        <v>967.52</v>
      </c>
      <c r="J394" s="188" t="s">
        <v>105</v>
      </c>
      <c r="K394" s="201" t="str">
        <f t="shared" si="7"/>
        <v>FEBRERO</v>
      </c>
      <c r="L394" s="217">
        <f t="shared" si="8"/>
        <v>15400</v>
      </c>
      <c r="M394" s="218">
        <f t="shared" si="9"/>
        <v>253400.00000000032</v>
      </c>
      <c r="N394" s="159"/>
      <c r="O394" s="159"/>
      <c r="P394" s="159"/>
      <c r="Q394" s="159"/>
      <c r="R394" s="159"/>
      <c r="S394" s="159"/>
      <c r="T394" s="159"/>
    </row>
    <row r="395" spans="1:20" ht="17.25" hidden="1" customHeight="1">
      <c r="A395" s="159"/>
      <c r="B395" s="277"/>
      <c r="C395" s="214">
        <v>45343</v>
      </c>
      <c r="D395" s="170" t="s">
        <v>96</v>
      </c>
      <c r="E395" s="171">
        <f t="shared" si="6"/>
        <v>532015000</v>
      </c>
      <c r="F395" s="170" t="s">
        <v>97</v>
      </c>
      <c r="G395" s="182">
        <v>550000</v>
      </c>
      <c r="H395" s="183">
        <v>967.3</v>
      </c>
      <c r="I395" s="216">
        <v>967.52</v>
      </c>
      <c r="J395" s="174" t="s">
        <v>112</v>
      </c>
      <c r="K395" s="201" t="str">
        <f t="shared" si="7"/>
        <v>FEBRERO</v>
      </c>
      <c r="L395" s="217">
        <f t="shared" si="8"/>
        <v>121000</v>
      </c>
      <c r="M395" s="218">
        <f t="shared" si="9"/>
        <v>-121000.000000015</v>
      </c>
      <c r="N395" s="159"/>
      <c r="O395" s="159"/>
      <c r="P395" s="159"/>
      <c r="Q395" s="159"/>
      <c r="R395" s="159"/>
      <c r="S395" s="159"/>
      <c r="T395" s="159"/>
    </row>
    <row r="396" spans="1:20" ht="17.25" hidden="1" customHeight="1">
      <c r="A396" s="159"/>
      <c r="B396" s="277"/>
      <c r="C396" s="214">
        <v>45344</v>
      </c>
      <c r="D396" s="170" t="s">
        <v>96</v>
      </c>
      <c r="E396" s="171">
        <f t="shared" si="6"/>
        <v>778240000</v>
      </c>
      <c r="F396" s="170" t="s">
        <v>97</v>
      </c>
      <c r="G396" s="182">
        <v>800000</v>
      </c>
      <c r="H396" s="183">
        <v>972.8</v>
      </c>
      <c r="I396" s="216">
        <v>972.77</v>
      </c>
      <c r="J396" s="174" t="s">
        <v>112</v>
      </c>
      <c r="K396" s="201" t="str">
        <f t="shared" si="7"/>
        <v>FEBRERO</v>
      </c>
      <c r="L396" s="217">
        <f t="shared" si="8"/>
        <v>-24000</v>
      </c>
      <c r="M396" s="218">
        <f t="shared" si="9"/>
        <v>4223999.9999999786</v>
      </c>
      <c r="N396" s="159"/>
      <c r="O396" s="159"/>
      <c r="P396" s="159"/>
      <c r="Q396" s="159"/>
      <c r="R396" s="159"/>
      <c r="S396" s="159"/>
      <c r="T396" s="159"/>
    </row>
    <row r="397" spans="1:20" ht="17.25" hidden="1" customHeight="1">
      <c r="A397" s="159"/>
      <c r="B397" s="278"/>
      <c r="C397" s="214">
        <v>45345</v>
      </c>
      <c r="D397" s="170" t="s">
        <v>113</v>
      </c>
      <c r="E397" s="171">
        <f t="shared" si="6"/>
        <v>490350000</v>
      </c>
      <c r="F397" s="170" t="s">
        <v>97</v>
      </c>
      <c r="G397" s="182">
        <v>500000</v>
      </c>
      <c r="H397" s="183">
        <v>980.7</v>
      </c>
      <c r="I397" s="216">
        <v>983.76</v>
      </c>
      <c r="J397" s="174" t="s">
        <v>112</v>
      </c>
      <c r="K397" s="201" t="str">
        <f t="shared" si="7"/>
        <v>FEBRERO</v>
      </c>
      <c r="L397" s="217">
        <f t="shared" si="8"/>
        <v>1530000</v>
      </c>
      <c r="M397" s="218">
        <f t="shared" si="9"/>
        <v>3965000.0000000317</v>
      </c>
      <c r="N397" s="159"/>
      <c r="O397" s="159"/>
      <c r="P397" s="159"/>
      <c r="Q397" s="159"/>
      <c r="R397" s="159"/>
      <c r="S397" s="159"/>
      <c r="T397" s="159"/>
    </row>
    <row r="398" spans="1:20" ht="17.25" hidden="1" customHeight="1">
      <c r="A398" s="159"/>
      <c r="B398" s="276">
        <v>9</v>
      </c>
      <c r="C398" s="214">
        <v>45348</v>
      </c>
      <c r="D398" s="170" t="s">
        <v>96</v>
      </c>
      <c r="E398" s="171">
        <f t="shared" si="6"/>
        <v>789680000</v>
      </c>
      <c r="F398" s="170" t="s">
        <v>97</v>
      </c>
      <c r="G398" s="182">
        <v>800000</v>
      </c>
      <c r="H398" s="183">
        <v>987.1</v>
      </c>
      <c r="I398" s="216">
        <v>986.85</v>
      </c>
      <c r="J398" s="174" t="s">
        <v>112</v>
      </c>
      <c r="K398" s="201" t="str">
        <f t="shared" si="7"/>
        <v>FEBRERO</v>
      </c>
      <c r="L398" s="217">
        <f t="shared" si="8"/>
        <v>-200000</v>
      </c>
      <c r="M398" s="218">
        <f t="shared" si="9"/>
        <v>2672000.0000000256</v>
      </c>
      <c r="N398" s="159"/>
      <c r="O398" s="159"/>
      <c r="P398" s="159"/>
      <c r="Q398" s="159"/>
      <c r="R398" s="159"/>
      <c r="S398" s="159"/>
      <c r="T398" s="159"/>
    </row>
    <row r="399" spans="1:20" ht="17.25" hidden="1" customHeight="1">
      <c r="A399" s="159"/>
      <c r="B399" s="277"/>
      <c r="C399" s="214">
        <v>45348</v>
      </c>
      <c r="D399" s="170" t="s">
        <v>104</v>
      </c>
      <c r="E399" s="171">
        <f t="shared" si="6"/>
        <v>148065000</v>
      </c>
      <c r="F399" s="170" t="s">
        <v>97</v>
      </c>
      <c r="G399" s="182">
        <v>150000</v>
      </c>
      <c r="H399" s="183">
        <v>987.1</v>
      </c>
      <c r="I399" s="216">
        <v>986.85</v>
      </c>
      <c r="J399" s="188" t="s">
        <v>105</v>
      </c>
      <c r="K399" s="201" t="str">
        <f t="shared" si="7"/>
        <v>FEBRERO</v>
      </c>
      <c r="L399" s="217">
        <f t="shared" si="8"/>
        <v>-37500</v>
      </c>
      <c r="M399" s="218">
        <f t="shared" si="9"/>
        <v>37500</v>
      </c>
      <c r="N399" s="159"/>
      <c r="O399" s="159"/>
      <c r="P399" s="159"/>
      <c r="Q399" s="159"/>
      <c r="R399" s="159"/>
      <c r="S399" s="159"/>
      <c r="T399" s="159"/>
    </row>
    <row r="400" spans="1:20" ht="17.25" hidden="1" customHeight="1">
      <c r="A400" s="159"/>
      <c r="B400" s="277"/>
      <c r="C400" s="214">
        <v>45349</v>
      </c>
      <c r="D400" s="170" t="s">
        <v>113</v>
      </c>
      <c r="E400" s="171">
        <f t="shared" si="6"/>
        <v>593220000</v>
      </c>
      <c r="F400" s="170" t="s">
        <v>97</v>
      </c>
      <c r="G400" s="182">
        <v>600000</v>
      </c>
      <c r="H400" s="183">
        <v>988.7</v>
      </c>
      <c r="I400" s="216">
        <v>984.53</v>
      </c>
      <c r="J400" s="174" t="s">
        <v>112</v>
      </c>
      <c r="K400" s="201" t="str">
        <f t="shared" si="7"/>
        <v>FEBRERO</v>
      </c>
      <c r="L400" s="217">
        <f t="shared" si="8"/>
        <v>-2502000</v>
      </c>
      <c r="M400" s="218">
        <f t="shared" si="9"/>
        <v>1110000.0000000137</v>
      </c>
      <c r="N400" s="159"/>
      <c r="O400" s="159"/>
      <c r="P400" s="159"/>
      <c r="Q400" s="159"/>
      <c r="R400" s="159"/>
      <c r="S400" s="159"/>
      <c r="T400" s="159"/>
    </row>
    <row r="401" spans="1:20" ht="17.25" hidden="1" customHeight="1">
      <c r="A401" s="159"/>
      <c r="B401" s="277"/>
      <c r="C401" s="214">
        <v>45349</v>
      </c>
      <c r="D401" s="170" t="s">
        <v>113</v>
      </c>
      <c r="E401" s="171">
        <f t="shared" si="6"/>
        <v>443565000</v>
      </c>
      <c r="F401" s="170" t="s">
        <v>97</v>
      </c>
      <c r="G401" s="182">
        <v>450000</v>
      </c>
      <c r="H401" s="183">
        <v>985.7</v>
      </c>
      <c r="I401" s="216">
        <v>984.53</v>
      </c>
      <c r="J401" s="174" t="s">
        <v>112</v>
      </c>
      <c r="K401" s="201" t="str">
        <f t="shared" si="7"/>
        <v>FEBRERO</v>
      </c>
      <c r="L401" s="217">
        <f t="shared" si="8"/>
        <v>-526500</v>
      </c>
      <c r="M401" s="218">
        <f t="shared" si="9"/>
        <v>526500.00000003271</v>
      </c>
      <c r="N401" s="159"/>
      <c r="O401" s="159"/>
      <c r="P401" s="159"/>
      <c r="Q401" s="159"/>
      <c r="R401" s="159"/>
      <c r="S401" s="159"/>
      <c r="T401" s="159"/>
    </row>
    <row r="402" spans="1:20" ht="17.25" hidden="1" customHeight="1">
      <c r="A402" s="159"/>
      <c r="B402" s="277"/>
      <c r="C402" s="214">
        <v>45350</v>
      </c>
      <c r="D402" s="170" t="s">
        <v>96</v>
      </c>
      <c r="E402" s="171">
        <f t="shared" si="6"/>
        <v>1275300000</v>
      </c>
      <c r="F402" s="170" t="s">
        <v>97</v>
      </c>
      <c r="G402" s="182">
        <v>1300000</v>
      </c>
      <c r="H402" s="183">
        <v>981</v>
      </c>
      <c r="I402" s="216">
        <v>980.19</v>
      </c>
      <c r="J402" s="174" t="s">
        <v>112</v>
      </c>
      <c r="K402" s="201" t="str">
        <f t="shared" si="7"/>
        <v>FEBRERO</v>
      </c>
      <c r="L402" s="217">
        <f t="shared" si="8"/>
        <v>-1053000</v>
      </c>
      <c r="M402" s="218">
        <f t="shared" si="9"/>
        <v>-4588999.9999999646</v>
      </c>
      <c r="N402" s="159"/>
      <c r="O402" s="159"/>
      <c r="P402" s="159"/>
      <c r="Q402" s="159"/>
      <c r="R402" s="159"/>
      <c r="S402" s="159"/>
      <c r="T402" s="159"/>
    </row>
    <row r="403" spans="1:20" ht="17.25" hidden="1" customHeight="1">
      <c r="A403" s="159"/>
      <c r="B403" s="277"/>
      <c r="C403" s="214">
        <v>45351</v>
      </c>
      <c r="D403" s="170" t="s">
        <v>96</v>
      </c>
      <c r="E403" s="171">
        <f t="shared" si="6"/>
        <v>1550880000</v>
      </c>
      <c r="F403" s="170" t="s">
        <v>97</v>
      </c>
      <c r="G403" s="182">
        <v>1600000</v>
      </c>
      <c r="H403" s="183">
        <v>969.3</v>
      </c>
      <c r="I403" s="216">
        <v>969.91</v>
      </c>
      <c r="J403" s="174" t="s">
        <v>112</v>
      </c>
      <c r="K403" s="201" t="str">
        <f t="shared" si="7"/>
        <v>FEBRERO</v>
      </c>
      <c r="L403" s="217">
        <f t="shared" si="8"/>
        <v>976000</v>
      </c>
      <c r="M403" s="218">
        <f t="shared" si="9"/>
        <v>-17424000.00000016</v>
      </c>
      <c r="N403" s="159"/>
      <c r="O403" s="159"/>
      <c r="P403" s="159"/>
      <c r="Q403" s="159"/>
      <c r="R403" s="159"/>
      <c r="S403" s="159"/>
      <c r="T403" s="159"/>
    </row>
    <row r="404" spans="1:20" ht="17.25" hidden="1" customHeight="1">
      <c r="A404" s="159"/>
      <c r="B404" s="277"/>
      <c r="C404" s="214">
        <v>45352</v>
      </c>
      <c r="D404" s="170" t="s">
        <v>96</v>
      </c>
      <c r="E404" s="171">
        <f t="shared" si="6"/>
        <v>1935400000</v>
      </c>
      <c r="F404" s="170" t="s">
        <v>97</v>
      </c>
      <c r="G404" s="182">
        <v>2000000</v>
      </c>
      <c r="H404" s="183">
        <v>967.7</v>
      </c>
      <c r="I404" s="216">
        <v>966.41</v>
      </c>
      <c r="J404" s="174" t="s">
        <v>112</v>
      </c>
      <c r="K404" s="201" t="str">
        <f t="shared" si="7"/>
        <v>MARZO</v>
      </c>
      <c r="L404" s="217">
        <f t="shared" si="8"/>
        <v>-2580000</v>
      </c>
      <c r="M404" s="218">
        <f t="shared" si="9"/>
        <v>-4419999.9999998454</v>
      </c>
      <c r="N404" s="159"/>
      <c r="O404" s="159"/>
      <c r="P404" s="159"/>
      <c r="Q404" s="159"/>
      <c r="R404" s="159"/>
      <c r="S404" s="159"/>
      <c r="T404" s="159"/>
    </row>
    <row r="405" spans="1:20" ht="17.25" hidden="1" customHeight="1">
      <c r="A405" s="159"/>
      <c r="B405" s="278"/>
      <c r="C405" s="214">
        <v>45352</v>
      </c>
      <c r="D405" s="170" t="s">
        <v>104</v>
      </c>
      <c r="E405" s="171">
        <f t="shared" si="6"/>
        <v>164509000</v>
      </c>
      <c r="F405" s="170" t="s">
        <v>97</v>
      </c>
      <c r="G405" s="182">
        <v>170000</v>
      </c>
      <c r="H405" s="183">
        <v>967.7</v>
      </c>
      <c r="I405" s="216">
        <v>966.41</v>
      </c>
      <c r="J405" s="188" t="s">
        <v>105</v>
      </c>
      <c r="K405" s="201" t="str">
        <f t="shared" si="7"/>
        <v>MARZO</v>
      </c>
      <c r="L405" s="217">
        <f t="shared" si="8"/>
        <v>-219300</v>
      </c>
      <c r="M405" s="218">
        <f t="shared" si="9"/>
        <v>219300.00000001315</v>
      </c>
      <c r="N405" s="159"/>
      <c r="O405" s="159"/>
      <c r="P405" s="159"/>
      <c r="Q405" s="159"/>
      <c r="R405" s="159"/>
      <c r="S405" s="159"/>
      <c r="T405" s="159"/>
    </row>
    <row r="406" spans="1:20" ht="17.25" hidden="1" customHeight="1">
      <c r="A406" s="159"/>
      <c r="B406" s="276">
        <v>10</v>
      </c>
      <c r="C406" s="214">
        <v>45355</v>
      </c>
      <c r="D406" s="170" t="s">
        <v>96</v>
      </c>
      <c r="E406" s="171">
        <f t="shared" si="6"/>
        <v>2626560000</v>
      </c>
      <c r="F406" s="170" t="s">
        <v>97</v>
      </c>
      <c r="G406" s="182">
        <v>2700000</v>
      </c>
      <c r="H406" s="183">
        <v>972.8</v>
      </c>
      <c r="I406" s="216">
        <v>971.92</v>
      </c>
      <c r="J406" s="174" t="s">
        <v>112</v>
      </c>
      <c r="K406" s="201" t="str">
        <f t="shared" si="7"/>
        <v>MARZO</v>
      </c>
      <c r="L406" s="217">
        <f t="shared" si="8"/>
        <v>-2376000</v>
      </c>
      <c r="M406" s="218">
        <f t="shared" si="9"/>
        <v>17252999.999999963</v>
      </c>
      <c r="N406" s="159"/>
      <c r="O406" s="159"/>
      <c r="P406" s="159"/>
      <c r="Q406" s="159"/>
      <c r="R406" s="159"/>
      <c r="S406" s="159"/>
      <c r="T406" s="159"/>
    </row>
    <row r="407" spans="1:20" ht="17.25" hidden="1" customHeight="1">
      <c r="A407" s="159"/>
      <c r="B407" s="277"/>
      <c r="C407" s="214">
        <v>45356</v>
      </c>
      <c r="D407" s="170" t="s">
        <v>96</v>
      </c>
      <c r="E407" s="171">
        <f t="shared" si="6"/>
        <v>1174800000</v>
      </c>
      <c r="F407" s="170" t="s">
        <v>97</v>
      </c>
      <c r="G407" s="182">
        <v>1200000</v>
      </c>
      <c r="H407" s="183">
        <v>979</v>
      </c>
      <c r="I407" s="216">
        <v>976.36</v>
      </c>
      <c r="J407" s="174" t="s">
        <v>112</v>
      </c>
      <c r="K407" s="201" t="str">
        <f t="shared" si="7"/>
        <v>MARZO</v>
      </c>
      <c r="L407" s="217">
        <f t="shared" si="8"/>
        <v>-3168000</v>
      </c>
      <c r="M407" s="218">
        <f t="shared" si="9"/>
        <v>8496000.0000000484</v>
      </c>
      <c r="N407" s="159"/>
      <c r="O407" s="159"/>
      <c r="P407" s="159"/>
      <c r="Q407" s="159"/>
      <c r="R407" s="159"/>
      <c r="S407" s="159"/>
      <c r="T407" s="159"/>
    </row>
    <row r="408" spans="1:20" ht="17.25" hidden="1" customHeight="1">
      <c r="A408" s="159"/>
      <c r="B408" s="277"/>
      <c r="C408" s="214">
        <v>45357</v>
      </c>
      <c r="D408" s="170" t="s">
        <v>96</v>
      </c>
      <c r="E408" s="171">
        <f t="shared" si="6"/>
        <v>978600000</v>
      </c>
      <c r="F408" s="170" t="s">
        <v>97</v>
      </c>
      <c r="G408" s="182">
        <v>1000000</v>
      </c>
      <c r="H408" s="183">
        <v>978.6</v>
      </c>
      <c r="I408" s="216">
        <v>981.26</v>
      </c>
      <c r="J408" s="174" t="s">
        <v>112</v>
      </c>
      <c r="K408" s="201" t="str">
        <f t="shared" si="7"/>
        <v>MARZO</v>
      </c>
      <c r="L408" s="217">
        <f t="shared" si="8"/>
        <v>2660000</v>
      </c>
      <c r="M408" s="218">
        <f t="shared" si="9"/>
        <v>2240000.0000000093</v>
      </c>
      <c r="N408" s="159"/>
      <c r="O408" s="159"/>
      <c r="P408" s="159"/>
      <c r="Q408" s="159"/>
      <c r="R408" s="159"/>
      <c r="S408" s="159"/>
      <c r="T408" s="159"/>
    </row>
    <row r="409" spans="1:20" ht="17.25" hidden="1" customHeight="1">
      <c r="A409" s="159"/>
      <c r="B409" s="277"/>
      <c r="C409" s="214">
        <v>45357</v>
      </c>
      <c r="D409" s="170" t="s">
        <v>104</v>
      </c>
      <c r="E409" s="171">
        <f t="shared" si="6"/>
        <v>97860000</v>
      </c>
      <c r="F409" s="170" t="s">
        <v>97</v>
      </c>
      <c r="G409" s="182">
        <v>100000</v>
      </c>
      <c r="H409" s="183">
        <v>978.6</v>
      </c>
      <c r="I409" s="216">
        <v>981.26</v>
      </c>
      <c r="J409" s="188" t="s">
        <v>105</v>
      </c>
      <c r="K409" s="201" t="str">
        <f t="shared" si="7"/>
        <v>MARZO</v>
      </c>
      <c r="L409" s="217">
        <f t="shared" si="8"/>
        <v>266000</v>
      </c>
      <c r="M409" s="218">
        <f t="shared" si="9"/>
        <v>-265999.9999999968</v>
      </c>
      <c r="N409" s="159"/>
      <c r="O409" s="159"/>
      <c r="P409" s="159"/>
      <c r="Q409" s="159"/>
      <c r="R409" s="159"/>
      <c r="S409" s="159"/>
      <c r="T409" s="159"/>
    </row>
    <row r="410" spans="1:20" ht="17.25" hidden="1" customHeight="1">
      <c r="A410" s="159"/>
      <c r="B410" s="277"/>
      <c r="C410" s="214">
        <v>45358</v>
      </c>
      <c r="D410" s="170" t="s">
        <v>96</v>
      </c>
      <c r="E410" s="171">
        <f t="shared" si="6"/>
        <v>905694000</v>
      </c>
      <c r="F410" s="170" t="s">
        <v>97</v>
      </c>
      <c r="G410" s="182">
        <v>920000</v>
      </c>
      <c r="H410" s="183">
        <v>984.45</v>
      </c>
      <c r="I410" s="216">
        <v>983.8</v>
      </c>
      <c r="J410" s="174" t="s">
        <v>112</v>
      </c>
      <c r="K410" s="201" t="str">
        <f t="shared" si="7"/>
        <v>MARZO</v>
      </c>
      <c r="L410" s="217">
        <f t="shared" si="8"/>
        <v>-598000</v>
      </c>
      <c r="M410" s="218">
        <f t="shared" si="9"/>
        <v>2934800.0000000503</v>
      </c>
      <c r="N410" s="159"/>
      <c r="O410" s="159"/>
      <c r="P410" s="159"/>
      <c r="Q410" s="159"/>
      <c r="R410" s="159"/>
      <c r="S410" s="159"/>
      <c r="T410" s="159"/>
    </row>
    <row r="411" spans="1:20" ht="17.25" hidden="1" customHeight="1">
      <c r="A411" s="159"/>
      <c r="B411" s="278"/>
      <c r="C411" s="214">
        <v>45359</v>
      </c>
      <c r="D411" s="170" t="s">
        <v>96</v>
      </c>
      <c r="E411" s="171">
        <f t="shared" si="6"/>
        <v>730360000</v>
      </c>
      <c r="F411" s="170" t="s">
        <v>97</v>
      </c>
      <c r="G411" s="182">
        <v>760000</v>
      </c>
      <c r="H411" s="183">
        <v>961</v>
      </c>
      <c r="I411" s="216">
        <v>964.95</v>
      </c>
      <c r="J411" s="174" t="s">
        <v>112</v>
      </c>
      <c r="K411" s="201" t="str">
        <f t="shared" si="7"/>
        <v>MARZO</v>
      </c>
      <c r="L411" s="217">
        <f t="shared" si="8"/>
        <v>3002000</v>
      </c>
      <c r="M411" s="218">
        <f t="shared" si="9"/>
        <v>-17327999.999999966</v>
      </c>
      <c r="N411" s="159"/>
      <c r="O411" s="159"/>
      <c r="P411" s="159"/>
      <c r="Q411" s="159"/>
      <c r="R411" s="159"/>
      <c r="S411" s="159"/>
      <c r="T411" s="159"/>
    </row>
    <row r="412" spans="1:20" ht="17.25" hidden="1" customHeight="1">
      <c r="A412" s="159"/>
      <c r="B412" s="276">
        <v>11</v>
      </c>
      <c r="C412" s="214">
        <v>45362</v>
      </c>
      <c r="D412" s="170" t="s">
        <v>96</v>
      </c>
      <c r="E412" s="171">
        <f t="shared" si="6"/>
        <v>1641860000</v>
      </c>
      <c r="F412" s="170" t="s">
        <v>97</v>
      </c>
      <c r="G412" s="182">
        <v>1700000</v>
      </c>
      <c r="H412" s="183">
        <v>965.8</v>
      </c>
      <c r="I412" s="216">
        <v>966.29</v>
      </c>
      <c r="J412" s="174" t="s">
        <v>112</v>
      </c>
      <c r="K412" s="201" t="str">
        <f t="shared" si="7"/>
        <v>MARZO</v>
      </c>
      <c r="L412" s="217">
        <f t="shared" si="8"/>
        <v>833000</v>
      </c>
      <c r="M412" s="218">
        <f t="shared" si="9"/>
        <v>1444999.9999998454</v>
      </c>
      <c r="N412" s="159"/>
      <c r="O412" s="159"/>
      <c r="P412" s="159"/>
      <c r="Q412" s="159"/>
      <c r="R412" s="159"/>
      <c r="S412" s="159"/>
      <c r="T412" s="159"/>
    </row>
    <row r="413" spans="1:20" ht="17.25" hidden="1" customHeight="1">
      <c r="A413" s="159"/>
      <c r="B413" s="277"/>
      <c r="C413" s="214">
        <v>45362</v>
      </c>
      <c r="D413" s="170" t="s">
        <v>104</v>
      </c>
      <c r="E413" s="171">
        <f t="shared" si="6"/>
        <v>144870000</v>
      </c>
      <c r="F413" s="170" t="s">
        <v>97</v>
      </c>
      <c r="G413" s="182">
        <v>150000</v>
      </c>
      <c r="H413" s="183">
        <v>965.8</v>
      </c>
      <c r="I413" s="216">
        <v>966.29</v>
      </c>
      <c r="J413" s="188" t="s">
        <v>105</v>
      </c>
      <c r="K413" s="201" t="str">
        <f t="shared" si="7"/>
        <v>MARZO</v>
      </c>
      <c r="L413" s="217">
        <f t="shared" si="8"/>
        <v>73500</v>
      </c>
      <c r="M413" s="218">
        <f t="shared" si="9"/>
        <v>-73500.000000001368</v>
      </c>
      <c r="N413" s="159"/>
      <c r="O413" s="159"/>
      <c r="P413" s="159"/>
      <c r="Q413" s="159"/>
      <c r="R413" s="159"/>
      <c r="S413" s="159"/>
      <c r="T413" s="159"/>
    </row>
    <row r="414" spans="1:20" ht="17.25" hidden="1" customHeight="1">
      <c r="A414" s="159"/>
      <c r="B414" s="277"/>
      <c r="C414" s="214">
        <v>45363</v>
      </c>
      <c r="D414" s="170" t="s">
        <v>96</v>
      </c>
      <c r="E414" s="171">
        <f t="shared" si="6"/>
        <v>968450000</v>
      </c>
      <c r="F414" s="170" t="s">
        <v>97</v>
      </c>
      <c r="G414" s="182">
        <v>1000000</v>
      </c>
      <c r="H414" s="183">
        <v>968.45</v>
      </c>
      <c r="I414" s="216">
        <v>965.18</v>
      </c>
      <c r="J414" s="174" t="s">
        <v>112</v>
      </c>
      <c r="K414" s="201" t="str">
        <f t="shared" si="7"/>
        <v>MARZO</v>
      </c>
      <c r="L414" s="217">
        <f t="shared" si="8"/>
        <v>-3270000</v>
      </c>
      <c r="M414" s="218">
        <f t="shared" si="9"/>
        <v>2160000.000000082</v>
      </c>
      <c r="N414" s="159"/>
      <c r="O414" s="159"/>
      <c r="P414" s="159"/>
      <c r="Q414" s="159"/>
      <c r="R414" s="159"/>
      <c r="S414" s="159"/>
      <c r="T414" s="159"/>
    </row>
    <row r="415" spans="1:20" ht="17.25" hidden="1" customHeight="1">
      <c r="A415" s="159"/>
      <c r="B415" s="277"/>
      <c r="C415" s="214">
        <v>45363</v>
      </c>
      <c r="D415" s="170" t="s">
        <v>104</v>
      </c>
      <c r="E415" s="171">
        <f t="shared" si="6"/>
        <v>9684500</v>
      </c>
      <c r="F415" s="170" t="s">
        <v>97</v>
      </c>
      <c r="G415" s="182">
        <v>10000</v>
      </c>
      <c r="H415" s="183">
        <v>968.45</v>
      </c>
      <c r="I415" s="216">
        <v>965.18</v>
      </c>
      <c r="J415" s="188" t="s">
        <v>105</v>
      </c>
      <c r="K415" s="201" t="str">
        <f t="shared" si="7"/>
        <v>MARZO</v>
      </c>
      <c r="L415" s="217">
        <f t="shared" si="8"/>
        <v>-32700</v>
      </c>
      <c r="M415" s="218">
        <f t="shared" si="9"/>
        <v>32700.000000000953</v>
      </c>
      <c r="N415" s="159"/>
      <c r="O415" s="159"/>
      <c r="P415" s="159"/>
      <c r="Q415" s="159"/>
      <c r="R415" s="159"/>
      <c r="S415" s="159"/>
      <c r="T415" s="159"/>
    </row>
    <row r="416" spans="1:20" ht="17.25" hidden="1" customHeight="1">
      <c r="A416" s="159"/>
      <c r="B416" s="277"/>
      <c r="C416" s="214">
        <v>45364</v>
      </c>
      <c r="D416" s="170" t="s">
        <v>96</v>
      </c>
      <c r="E416" s="171">
        <f t="shared" si="6"/>
        <v>380520000</v>
      </c>
      <c r="F416" s="170" t="s">
        <v>97</v>
      </c>
      <c r="G416" s="182">
        <v>400000</v>
      </c>
      <c r="H416" s="183">
        <v>951.3</v>
      </c>
      <c r="I416" s="216">
        <v>948.88</v>
      </c>
      <c r="J416" s="174" t="s">
        <v>112</v>
      </c>
      <c r="K416" s="201" t="str">
        <f t="shared" si="7"/>
        <v>MARZO</v>
      </c>
      <c r="L416" s="217">
        <f t="shared" si="8"/>
        <v>-968000</v>
      </c>
      <c r="M416" s="218">
        <f t="shared" si="9"/>
        <v>-5551999.9999999981</v>
      </c>
      <c r="N416" s="159"/>
      <c r="O416" s="159"/>
      <c r="P416" s="159"/>
      <c r="Q416" s="159"/>
      <c r="R416" s="159"/>
      <c r="S416" s="159"/>
      <c r="T416" s="159"/>
    </row>
    <row r="417" spans="1:20" ht="17.25" hidden="1" customHeight="1">
      <c r="A417" s="159"/>
      <c r="B417" s="277"/>
      <c r="C417" s="214">
        <v>45365</v>
      </c>
      <c r="D417" s="170" t="s">
        <v>96</v>
      </c>
      <c r="E417" s="171">
        <f t="shared" si="6"/>
        <v>1373077500</v>
      </c>
      <c r="F417" s="170" t="s">
        <v>97</v>
      </c>
      <c r="G417" s="182">
        <v>1450000</v>
      </c>
      <c r="H417" s="183">
        <v>946.95</v>
      </c>
      <c r="I417" s="216">
        <v>945.56</v>
      </c>
      <c r="J417" s="174" t="s">
        <v>112</v>
      </c>
      <c r="K417" s="201" t="str">
        <f t="shared" si="7"/>
        <v>MARZO</v>
      </c>
      <c r="L417" s="217">
        <f t="shared" si="8"/>
        <v>-2015500</v>
      </c>
      <c r="M417" s="218">
        <f t="shared" si="9"/>
        <v>-2798499.9999999274</v>
      </c>
      <c r="N417" s="159"/>
      <c r="O417" s="159"/>
      <c r="P417" s="159"/>
      <c r="Q417" s="159"/>
      <c r="R417" s="159"/>
      <c r="S417" s="159"/>
      <c r="T417" s="159"/>
    </row>
    <row r="418" spans="1:20" ht="17.25" hidden="1" customHeight="1">
      <c r="A418" s="159"/>
      <c r="B418" s="278"/>
      <c r="C418" s="214">
        <v>45366</v>
      </c>
      <c r="D418" s="170" t="s">
        <v>96</v>
      </c>
      <c r="E418" s="171">
        <f t="shared" si="6"/>
        <v>1358070000</v>
      </c>
      <c r="F418" s="170" t="s">
        <v>97</v>
      </c>
      <c r="G418" s="182">
        <v>1450000</v>
      </c>
      <c r="H418" s="183">
        <v>936.6</v>
      </c>
      <c r="I418" s="216">
        <v>941.42</v>
      </c>
      <c r="J418" s="174" t="s">
        <v>112</v>
      </c>
      <c r="K418" s="201" t="str">
        <f t="shared" si="7"/>
        <v>MARZO</v>
      </c>
      <c r="L418" s="217">
        <f t="shared" si="8"/>
        <v>6989000</v>
      </c>
      <c r="M418" s="218">
        <f t="shared" si="9"/>
        <v>-12991999.999999888</v>
      </c>
      <c r="N418" s="159"/>
      <c r="O418" s="159"/>
      <c r="P418" s="159"/>
      <c r="Q418" s="159"/>
      <c r="R418" s="159"/>
      <c r="S418" s="159"/>
      <c r="T418" s="159"/>
    </row>
    <row r="419" spans="1:20" ht="17.25" hidden="1" customHeight="1">
      <c r="A419" s="159"/>
      <c r="B419" s="280">
        <v>12</v>
      </c>
      <c r="C419" s="214">
        <v>45369</v>
      </c>
      <c r="D419" s="170" t="s">
        <v>96</v>
      </c>
      <c r="E419" s="171">
        <f t="shared" si="6"/>
        <v>1416300000</v>
      </c>
      <c r="F419" s="170" t="s">
        <v>97</v>
      </c>
      <c r="G419" s="182">
        <v>1500000</v>
      </c>
      <c r="H419" s="183">
        <v>944.2</v>
      </c>
      <c r="I419" s="216">
        <v>945.11</v>
      </c>
      <c r="J419" s="174" t="s">
        <v>112</v>
      </c>
      <c r="K419" s="201" t="str">
        <f t="shared" si="7"/>
        <v>MARZO</v>
      </c>
      <c r="L419" s="217">
        <f t="shared" si="8"/>
        <v>1365000</v>
      </c>
      <c r="M419" s="218">
        <f t="shared" si="9"/>
        <v>4170000.0000001295</v>
      </c>
      <c r="N419" s="159"/>
      <c r="O419" s="159"/>
      <c r="P419" s="159"/>
      <c r="Q419" s="159"/>
      <c r="R419" s="159"/>
      <c r="S419" s="159"/>
      <c r="T419" s="159"/>
    </row>
    <row r="420" spans="1:20" ht="17.25" hidden="1" customHeight="1">
      <c r="A420" s="159"/>
      <c r="B420" s="277"/>
      <c r="C420" s="214">
        <v>45369</v>
      </c>
      <c r="D420" s="170" t="s">
        <v>104</v>
      </c>
      <c r="E420" s="171">
        <f t="shared" si="6"/>
        <v>75536000</v>
      </c>
      <c r="F420" s="170" t="s">
        <v>97</v>
      </c>
      <c r="G420" s="182">
        <v>80000</v>
      </c>
      <c r="H420" s="183">
        <v>944.2</v>
      </c>
      <c r="I420" s="216">
        <v>945.11</v>
      </c>
      <c r="J420" s="188" t="s">
        <v>105</v>
      </c>
      <c r="K420" s="201" t="str">
        <f t="shared" si="7"/>
        <v>MARZO</v>
      </c>
      <c r="L420" s="217">
        <f t="shared" si="8"/>
        <v>72800</v>
      </c>
      <c r="M420" s="218">
        <f t="shared" si="9"/>
        <v>-72799.999999997453</v>
      </c>
      <c r="N420" s="159"/>
      <c r="O420" s="159"/>
      <c r="P420" s="159"/>
      <c r="Q420" s="159"/>
      <c r="R420" s="159"/>
      <c r="S420" s="159"/>
      <c r="T420" s="159"/>
    </row>
    <row r="421" spans="1:20" ht="17.25" hidden="1" customHeight="1">
      <c r="A421" s="159"/>
      <c r="B421" s="277"/>
      <c r="C421" s="214">
        <v>45370</v>
      </c>
      <c r="D421" s="170" t="s">
        <v>96</v>
      </c>
      <c r="E421" s="171">
        <f t="shared" si="6"/>
        <v>816170000</v>
      </c>
      <c r="F421" s="170" t="s">
        <v>97</v>
      </c>
      <c r="G421" s="182">
        <v>850000</v>
      </c>
      <c r="H421" s="183">
        <v>960.2</v>
      </c>
      <c r="I421" s="216">
        <v>962.06</v>
      </c>
      <c r="J421" s="174" t="s">
        <v>112</v>
      </c>
      <c r="K421" s="201" t="str">
        <f t="shared" si="7"/>
        <v>MARZO</v>
      </c>
      <c r="L421" s="217">
        <f t="shared" si="8"/>
        <v>1581000</v>
      </c>
      <c r="M421" s="218">
        <f t="shared" si="9"/>
        <v>12826500.000000028</v>
      </c>
      <c r="N421" s="159"/>
      <c r="O421" s="159"/>
      <c r="P421" s="159"/>
      <c r="Q421" s="159"/>
      <c r="R421" s="159"/>
      <c r="S421" s="159"/>
      <c r="T421" s="159"/>
    </row>
    <row r="422" spans="1:20" ht="17.25" hidden="1" customHeight="1">
      <c r="A422" s="159"/>
      <c r="B422" s="277"/>
      <c r="C422" s="214">
        <v>45370</v>
      </c>
      <c r="D422" s="170" t="s">
        <v>104</v>
      </c>
      <c r="E422" s="171">
        <f t="shared" si="6"/>
        <v>96020000</v>
      </c>
      <c r="F422" s="170" t="s">
        <v>97</v>
      </c>
      <c r="G422" s="182">
        <v>100000</v>
      </c>
      <c r="H422" s="183">
        <v>960.2</v>
      </c>
      <c r="I422" s="216">
        <v>962.06</v>
      </c>
      <c r="J422" s="188" t="s">
        <v>105</v>
      </c>
      <c r="K422" s="201" t="str">
        <f t="shared" si="7"/>
        <v>MARZO</v>
      </c>
      <c r="L422" s="217">
        <f t="shared" si="8"/>
        <v>186000</v>
      </c>
      <c r="M422" s="218">
        <f t="shared" si="9"/>
        <v>-185999.99999998999</v>
      </c>
      <c r="N422" s="159"/>
      <c r="O422" s="159"/>
      <c r="P422" s="159"/>
      <c r="Q422" s="159"/>
      <c r="R422" s="159"/>
      <c r="S422" s="159"/>
      <c r="T422" s="159"/>
    </row>
    <row r="423" spans="1:20" ht="17.25" hidden="1" customHeight="1">
      <c r="A423" s="159"/>
      <c r="B423" s="277"/>
      <c r="C423" s="214">
        <v>45371</v>
      </c>
      <c r="D423" s="170" t="s">
        <v>96</v>
      </c>
      <c r="E423" s="171">
        <f t="shared" si="6"/>
        <v>878670000</v>
      </c>
      <c r="F423" s="170" t="s">
        <v>97</v>
      </c>
      <c r="G423" s="182">
        <v>900000</v>
      </c>
      <c r="H423" s="183">
        <v>976.3</v>
      </c>
      <c r="I423" s="216">
        <v>975.91</v>
      </c>
      <c r="J423" s="174" t="s">
        <v>112</v>
      </c>
      <c r="K423" s="201" t="str">
        <f t="shared" si="7"/>
        <v>MARZO</v>
      </c>
      <c r="L423" s="217">
        <f t="shared" si="8"/>
        <v>-351000</v>
      </c>
      <c r="M423" s="218">
        <f t="shared" si="9"/>
        <v>12816000.000000007</v>
      </c>
      <c r="N423" s="159"/>
      <c r="O423" s="159"/>
      <c r="P423" s="159"/>
      <c r="Q423" s="159"/>
      <c r="R423" s="159"/>
      <c r="S423" s="159"/>
      <c r="T423" s="159"/>
    </row>
    <row r="424" spans="1:20" ht="17.25" hidden="1" customHeight="1">
      <c r="A424" s="159"/>
      <c r="B424" s="277"/>
      <c r="C424" s="214">
        <v>45372</v>
      </c>
      <c r="D424" s="170" t="s">
        <v>96</v>
      </c>
      <c r="E424" s="171">
        <f t="shared" si="6"/>
        <v>534737500</v>
      </c>
      <c r="F424" s="170" t="s">
        <v>97</v>
      </c>
      <c r="G424" s="182">
        <v>550000</v>
      </c>
      <c r="H424" s="183">
        <v>972.25</v>
      </c>
      <c r="I424" s="216">
        <v>971.54</v>
      </c>
      <c r="J424" s="174" t="s">
        <v>112</v>
      </c>
      <c r="K424" s="201" t="str">
        <f t="shared" si="7"/>
        <v>MARZO</v>
      </c>
      <c r="L424" s="217">
        <f t="shared" si="8"/>
        <v>-390500</v>
      </c>
      <c r="M424" s="218">
        <f t="shared" si="9"/>
        <v>-2012999.9999999825</v>
      </c>
      <c r="N424" s="159"/>
      <c r="O424" s="159"/>
      <c r="P424" s="159"/>
      <c r="Q424" s="159"/>
      <c r="R424" s="159"/>
      <c r="S424" s="159"/>
      <c r="T424" s="159"/>
    </row>
    <row r="425" spans="1:20" ht="17.25" hidden="1" customHeight="1">
      <c r="A425" s="159"/>
      <c r="B425" s="277"/>
      <c r="C425" s="214">
        <v>45373</v>
      </c>
      <c r="D425" s="170" t="s">
        <v>96</v>
      </c>
      <c r="E425" s="171">
        <f t="shared" si="6"/>
        <v>441855000</v>
      </c>
      <c r="F425" s="170" t="s">
        <v>97</v>
      </c>
      <c r="G425" s="182">
        <v>450000</v>
      </c>
      <c r="H425" s="183">
        <v>981.9</v>
      </c>
      <c r="I425" s="216">
        <v>980.24</v>
      </c>
      <c r="J425" s="174" t="s">
        <v>112</v>
      </c>
      <c r="K425" s="201" t="str">
        <f t="shared" si="7"/>
        <v>MARZO</v>
      </c>
      <c r="L425" s="217">
        <f t="shared" si="8"/>
        <v>-747000</v>
      </c>
      <c r="M425" s="218">
        <f t="shared" si="9"/>
        <v>4662000.0000000065</v>
      </c>
      <c r="N425" s="159"/>
      <c r="O425" s="159"/>
      <c r="P425" s="159"/>
      <c r="Q425" s="159"/>
      <c r="R425" s="159"/>
      <c r="S425" s="159"/>
      <c r="T425" s="159"/>
    </row>
    <row r="426" spans="1:20" ht="17.25" hidden="1" customHeight="1">
      <c r="A426" s="159"/>
      <c r="B426" s="278"/>
      <c r="C426" s="214">
        <v>45373</v>
      </c>
      <c r="D426" s="170" t="s">
        <v>104</v>
      </c>
      <c r="E426" s="171">
        <f t="shared" si="6"/>
        <v>58914000</v>
      </c>
      <c r="F426" s="170" t="s">
        <v>97</v>
      </c>
      <c r="G426" s="182">
        <v>60000</v>
      </c>
      <c r="H426" s="183">
        <v>981.9</v>
      </c>
      <c r="I426" s="216">
        <v>980.24</v>
      </c>
      <c r="J426" s="188" t="s">
        <v>105</v>
      </c>
      <c r="K426" s="201" t="str">
        <f t="shared" si="7"/>
        <v>MARZO</v>
      </c>
      <c r="L426" s="217">
        <f t="shared" si="8"/>
        <v>-99600</v>
      </c>
      <c r="M426" s="218">
        <f t="shared" si="9"/>
        <v>99599.999999998094</v>
      </c>
      <c r="N426" s="159"/>
      <c r="O426" s="159"/>
      <c r="P426" s="159"/>
      <c r="Q426" s="159"/>
      <c r="R426" s="159"/>
      <c r="S426" s="159"/>
      <c r="T426" s="159"/>
    </row>
    <row r="427" spans="1:20" ht="17.25" hidden="1" customHeight="1">
      <c r="A427" s="159"/>
      <c r="B427" s="276">
        <v>13</v>
      </c>
      <c r="C427" s="214">
        <v>45376</v>
      </c>
      <c r="D427" s="170" t="s">
        <v>113</v>
      </c>
      <c r="E427" s="171">
        <f t="shared" si="6"/>
        <v>731400000</v>
      </c>
      <c r="F427" s="170" t="s">
        <v>97</v>
      </c>
      <c r="G427" s="182">
        <v>750000</v>
      </c>
      <c r="H427" s="183">
        <v>975.2</v>
      </c>
      <c r="I427" s="216">
        <v>977.76</v>
      </c>
      <c r="J427" s="174" t="s">
        <v>112</v>
      </c>
      <c r="K427" s="201" t="str">
        <f t="shared" si="7"/>
        <v>MARZO</v>
      </c>
      <c r="L427" s="217">
        <f t="shared" si="8"/>
        <v>1920000</v>
      </c>
      <c r="M427" s="218">
        <f t="shared" si="9"/>
        <v>-3779999.9999999725</v>
      </c>
      <c r="N427" s="159"/>
      <c r="O427" s="159"/>
      <c r="P427" s="159"/>
      <c r="Q427" s="159"/>
      <c r="R427" s="159"/>
      <c r="S427" s="159"/>
      <c r="T427" s="159"/>
    </row>
    <row r="428" spans="1:20" ht="17.25" hidden="1" customHeight="1">
      <c r="A428" s="159"/>
      <c r="B428" s="277"/>
      <c r="C428" s="214">
        <v>45376</v>
      </c>
      <c r="D428" s="170" t="s">
        <v>104</v>
      </c>
      <c r="E428" s="171">
        <f t="shared" si="6"/>
        <v>175410000</v>
      </c>
      <c r="F428" s="170" t="s">
        <v>97</v>
      </c>
      <c r="G428" s="182">
        <v>180000</v>
      </c>
      <c r="H428" s="183">
        <v>974.5</v>
      </c>
      <c r="I428" s="216">
        <v>977.76</v>
      </c>
      <c r="J428" s="188" t="s">
        <v>105</v>
      </c>
      <c r="K428" s="201" t="str">
        <f t="shared" si="7"/>
        <v>MARZO</v>
      </c>
      <c r="L428" s="217">
        <f t="shared" si="8"/>
        <v>586800</v>
      </c>
      <c r="M428" s="218">
        <f t="shared" si="9"/>
        <v>-586799.99999999837</v>
      </c>
      <c r="N428" s="159"/>
      <c r="O428" s="159"/>
      <c r="P428" s="159"/>
      <c r="Q428" s="159"/>
      <c r="R428" s="159"/>
      <c r="S428" s="159"/>
      <c r="T428" s="159"/>
    </row>
    <row r="429" spans="1:20" ht="17.25" hidden="1" customHeight="1">
      <c r="A429" s="159"/>
      <c r="B429" s="277"/>
      <c r="C429" s="214">
        <v>45377</v>
      </c>
      <c r="D429" s="170" t="s">
        <v>113</v>
      </c>
      <c r="E429" s="171">
        <f t="shared" si="6"/>
        <v>463044000</v>
      </c>
      <c r="F429" s="170" t="s">
        <v>97</v>
      </c>
      <c r="G429" s="182">
        <v>470000</v>
      </c>
      <c r="H429" s="183">
        <v>985.2</v>
      </c>
      <c r="I429" s="216">
        <v>981.71</v>
      </c>
      <c r="J429" s="170" t="s">
        <v>112</v>
      </c>
      <c r="K429" s="201" t="str">
        <f t="shared" si="7"/>
        <v>MARZO</v>
      </c>
      <c r="L429" s="217">
        <f t="shared" si="8"/>
        <v>-1640300</v>
      </c>
      <c r="M429" s="218">
        <f t="shared" si="9"/>
        <v>3496800.0000000256</v>
      </c>
      <c r="N429" s="159"/>
      <c r="O429" s="159"/>
      <c r="P429" s="159"/>
      <c r="Q429" s="159"/>
      <c r="R429" s="159"/>
      <c r="S429" s="159"/>
      <c r="T429" s="159"/>
    </row>
    <row r="430" spans="1:20" ht="17.25" hidden="1" customHeight="1">
      <c r="A430" s="159"/>
      <c r="B430" s="277"/>
      <c r="C430" s="214">
        <v>45377</v>
      </c>
      <c r="D430" s="170" t="s">
        <v>96</v>
      </c>
      <c r="E430" s="171">
        <f t="shared" si="6"/>
        <v>718831000</v>
      </c>
      <c r="F430" s="170" t="s">
        <v>97</v>
      </c>
      <c r="G430" s="182">
        <v>730000</v>
      </c>
      <c r="H430" s="183">
        <v>984.7</v>
      </c>
      <c r="I430" s="216">
        <v>981.71</v>
      </c>
      <c r="J430" s="170" t="s">
        <v>112</v>
      </c>
      <c r="K430" s="201" t="str">
        <f t="shared" si="7"/>
        <v>MARZO</v>
      </c>
      <c r="L430" s="217">
        <f t="shared" si="8"/>
        <v>-2182700</v>
      </c>
      <c r="M430" s="218">
        <f t="shared" si="9"/>
        <v>2182700.0000000065</v>
      </c>
      <c r="N430" s="159"/>
      <c r="O430" s="159"/>
      <c r="P430" s="159"/>
      <c r="Q430" s="159"/>
      <c r="R430" s="159"/>
      <c r="S430" s="159"/>
      <c r="T430" s="159"/>
    </row>
    <row r="431" spans="1:20" ht="17.25" hidden="1" customHeight="1">
      <c r="A431" s="159"/>
      <c r="B431" s="277"/>
      <c r="C431" s="214">
        <v>45378</v>
      </c>
      <c r="D431" s="170" t="s">
        <v>96</v>
      </c>
      <c r="E431" s="171">
        <f t="shared" si="6"/>
        <v>1279590000</v>
      </c>
      <c r="F431" s="170" t="s">
        <v>97</v>
      </c>
      <c r="G431" s="182">
        <v>1300000</v>
      </c>
      <c r="H431" s="183">
        <v>984.3</v>
      </c>
      <c r="I431" s="216">
        <v>982.38</v>
      </c>
      <c r="J431" s="170" t="s">
        <v>112</v>
      </c>
      <c r="K431" s="201" t="str">
        <f t="shared" si="7"/>
        <v>MARZO</v>
      </c>
      <c r="L431" s="217">
        <f t="shared" si="8"/>
        <v>-2496000</v>
      </c>
      <c r="M431" s="218">
        <f t="shared" si="9"/>
        <v>3366999.9999998934</v>
      </c>
      <c r="N431" s="159"/>
      <c r="O431" s="159"/>
      <c r="P431" s="159"/>
      <c r="Q431" s="159"/>
      <c r="R431" s="159"/>
      <c r="S431" s="159"/>
      <c r="T431" s="159"/>
    </row>
    <row r="432" spans="1:20" ht="17.25" hidden="1" customHeight="1">
      <c r="A432" s="159"/>
      <c r="B432" s="277"/>
      <c r="C432" s="214">
        <v>45379</v>
      </c>
      <c r="D432" s="170" t="s">
        <v>113</v>
      </c>
      <c r="E432" s="171">
        <f t="shared" si="6"/>
        <v>491600000</v>
      </c>
      <c r="F432" s="170" t="s">
        <v>97</v>
      </c>
      <c r="G432" s="182">
        <v>500000</v>
      </c>
      <c r="H432" s="183">
        <v>983.2</v>
      </c>
      <c r="I432" s="216">
        <v>981.71</v>
      </c>
      <c r="J432" s="174" t="s">
        <v>112</v>
      </c>
      <c r="K432" s="201" t="str">
        <f t="shared" si="7"/>
        <v>MARZO</v>
      </c>
      <c r="L432" s="217">
        <f t="shared" si="8"/>
        <v>-745000</v>
      </c>
      <c r="M432" s="218">
        <f t="shared" si="9"/>
        <v>410000.00000002503</v>
      </c>
      <c r="N432" s="159"/>
      <c r="O432" s="159"/>
      <c r="P432" s="159"/>
      <c r="Q432" s="159"/>
      <c r="R432" s="159"/>
      <c r="S432" s="159"/>
      <c r="T432" s="159"/>
    </row>
    <row r="433" spans="1:20" ht="17.25" hidden="1" customHeight="1">
      <c r="A433" s="159"/>
      <c r="B433" s="277"/>
      <c r="C433" s="214">
        <v>45379</v>
      </c>
      <c r="D433" s="170" t="s">
        <v>96</v>
      </c>
      <c r="E433" s="171">
        <f t="shared" si="6"/>
        <v>590160000</v>
      </c>
      <c r="F433" s="170" t="s">
        <v>97</v>
      </c>
      <c r="G433" s="182">
        <v>600000</v>
      </c>
      <c r="H433" s="183">
        <v>983.6</v>
      </c>
      <c r="I433" s="216">
        <v>981.71</v>
      </c>
      <c r="J433" s="174" t="s">
        <v>112</v>
      </c>
      <c r="K433" s="201" t="str">
        <f t="shared" si="7"/>
        <v>MARZO</v>
      </c>
      <c r="L433" s="217">
        <f t="shared" si="8"/>
        <v>-1134000</v>
      </c>
      <c r="M433" s="218">
        <f t="shared" si="9"/>
        <v>1133999.9999999919</v>
      </c>
      <c r="N433" s="159"/>
      <c r="O433" s="159"/>
      <c r="P433" s="159"/>
      <c r="Q433" s="159"/>
      <c r="R433" s="159"/>
      <c r="S433" s="159"/>
      <c r="T433" s="159"/>
    </row>
    <row r="434" spans="1:20" ht="17.25" hidden="1" customHeight="1">
      <c r="A434" s="159"/>
      <c r="B434" s="278"/>
      <c r="C434" s="214">
        <v>45379</v>
      </c>
      <c r="D434" s="170" t="s">
        <v>104</v>
      </c>
      <c r="E434" s="171">
        <f t="shared" si="6"/>
        <v>147540000</v>
      </c>
      <c r="F434" s="170" t="s">
        <v>97</v>
      </c>
      <c r="G434" s="182">
        <v>150000</v>
      </c>
      <c r="H434" s="183">
        <v>983.6</v>
      </c>
      <c r="I434" s="216">
        <v>981.71</v>
      </c>
      <c r="J434" s="188" t="s">
        <v>105</v>
      </c>
      <c r="K434" s="201" t="str">
        <f t="shared" si="7"/>
        <v>MARZO</v>
      </c>
      <c r="L434" s="217">
        <f t="shared" si="8"/>
        <v>-283500</v>
      </c>
      <c r="M434" s="218">
        <f t="shared" si="9"/>
        <v>283499.99999999796</v>
      </c>
      <c r="N434" s="159"/>
      <c r="O434" s="159"/>
      <c r="P434" s="159"/>
      <c r="Q434" s="159"/>
      <c r="R434" s="159"/>
      <c r="S434" s="159"/>
      <c r="T434" s="159"/>
    </row>
    <row r="435" spans="1:20" ht="17.25" hidden="1" customHeight="1">
      <c r="A435" s="159"/>
      <c r="B435" s="276">
        <v>14</v>
      </c>
      <c r="C435" s="214">
        <v>45383</v>
      </c>
      <c r="D435" s="170" t="s">
        <v>96</v>
      </c>
      <c r="E435" s="171">
        <f t="shared" si="6"/>
        <v>1675520000</v>
      </c>
      <c r="F435" s="170" t="s">
        <v>97</v>
      </c>
      <c r="G435" s="182">
        <v>1700000</v>
      </c>
      <c r="H435" s="183">
        <v>985.6</v>
      </c>
      <c r="I435" s="216">
        <v>982.59</v>
      </c>
      <c r="J435" s="174" t="s">
        <v>112</v>
      </c>
      <c r="K435" s="201" t="str">
        <f t="shared" si="7"/>
        <v>ABRIL</v>
      </c>
      <c r="L435" s="217">
        <f t="shared" si="8"/>
        <v>-5117000</v>
      </c>
      <c r="M435" s="218">
        <f t="shared" si="9"/>
        <v>6612999.9999999767</v>
      </c>
      <c r="N435" s="159"/>
      <c r="O435" s="159"/>
      <c r="P435" s="159"/>
      <c r="Q435" s="159"/>
      <c r="R435" s="159"/>
      <c r="S435" s="159"/>
      <c r="T435" s="159"/>
    </row>
    <row r="436" spans="1:20" ht="17.25" hidden="1" customHeight="1">
      <c r="A436" s="159"/>
      <c r="B436" s="277"/>
      <c r="C436" s="214">
        <v>45383</v>
      </c>
      <c r="D436" s="170" t="s">
        <v>113</v>
      </c>
      <c r="E436" s="171">
        <f t="shared" si="6"/>
        <v>1480425000</v>
      </c>
      <c r="F436" s="170" t="s">
        <v>97</v>
      </c>
      <c r="G436" s="182">
        <v>1500000</v>
      </c>
      <c r="H436" s="183">
        <v>986.95</v>
      </c>
      <c r="I436" s="216">
        <v>982.59</v>
      </c>
      <c r="J436" s="174" t="s">
        <v>112</v>
      </c>
      <c r="K436" s="201" t="str">
        <f t="shared" si="7"/>
        <v>ABRIL</v>
      </c>
      <c r="L436" s="217">
        <f t="shared" si="8"/>
        <v>-6540000</v>
      </c>
      <c r="M436" s="218">
        <f t="shared" si="9"/>
        <v>6540000.0000000205</v>
      </c>
      <c r="N436" s="159"/>
      <c r="O436" s="159"/>
      <c r="P436" s="159"/>
      <c r="Q436" s="159"/>
      <c r="R436" s="159"/>
      <c r="S436" s="159"/>
      <c r="T436" s="159"/>
    </row>
    <row r="437" spans="1:20" ht="17.25" hidden="1" customHeight="1">
      <c r="A437" s="159"/>
      <c r="B437" s="277"/>
      <c r="C437" s="214">
        <v>45384</v>
      </c>
      <c r="D437" s="170" t="s">
        <v>96</v>
      </c>
      <c r="E437" s="171">
        <f t="shared" si="6"/>
        <v>636057500</v>
      </c>
      <c r="F437" s="170" t="s">
        <v>97</v>
      </c>
      <c r="G437" s="182">
        <v>650000</v>
      </c>
      <c r="H437" s="183">
        <v>978.55</v>
      </c>
      <c r="I437" s="216">
        <v>979.96</v>
      </c>
      <c r="J437" s="174" t="s">
        <v>112</v>
      </c>
      <c r="K437" s="201" t="str">
        <f t="shared" si="7"/>
        <v>ABRIL</v>
      </c>
      <c r="L437" s="217">
        <f t="shared" si="8"/>
        <v>916500</v>
      </c>
      <c r="M437" s="218">
        <f t="shared" si="9"/>
        <v>-2626000.0000000503</v>
      </c>
      <c r="N437" s="159"/>
      <c r="O437" s="159"/>
      <c r="P437" s="159"/>
      <c r="Q437" s="159"/>
      <c r="R437" s="159"/>
      <c r="S437" s="159"/>
      <c r="T437" s="159"/>
    </row>
    <row r="438" spans="1:20" ht="17.25" hidden="1" customHeight="1">
      <c r="A438" s="159"/>
      <c r="B438" s="277"/>
      <c r="C438" s="214">
        <v>45384</v>
      </c>
      <c r="D438" s="170" t="s">
        <v>113</v>
      </c>
      <c r="E438" s="171">
        <f t="shared" si="6"/>
        <v>683550000</v>
      </c>
      <c r="F438" s="170" t="s">
        <v>97</v>
      </c>
      <c r="G438" s="182">
        <v>700000</v>
      </c>
      <c r="H438" s="183">
        <v>976.5</v>
      </c>
      <c r="I438" s="216">
        <v>979.96</v>
      </c>
      <c r="J438" s="174" t="s">
        <v>112</v>
      </c>
      <c r="K438" s="201" t="str">
        <f t="shared" si="7"/>
        <v>ABRIL</v>
      </c>
      <c r="L438" s="217">
        <f t="shared" si="8"/>
        <v>2422000</v>
      </c>
      <c r="M438" s="218">
        <f t="shared" si="9"/>
        <v>-2422000.0000000256</v>
      </c>
      <c r="N438" s="159"/>
      <c r="O438" s="159"/>
      <c r="P438" s="159"/>
      <c r="Q438" s="159"/>
      <c r="R438" s="159"/>
      <c r="S438" s="159"/>
      <c r="T438" s="159"/>
    </row>
    <row r="439" spans="1:20" ht="17.25" hidden="1" customHeight="1">
      <c r="A439" s="159"/>
      <c r="B439" s="277"/>
      <c r="C439" s="214">
        <v>45385</v>
      </c>
      <c r="D439" s="170" t="s">
        <v>96</v>
      </c>
      <c r="E439" s="171">
        <f t="shared" si="6"/>
        <v>769760000</v>
      </c>
      <c r="F439" s="170" t="s">
        <v>97</v>
      </c>
      <c r="G439" s="182">
        <v>800000</v>
      </c>
      <c r="H439" s="183">
        <v>962.2</v>
      </c>
      <c r="I439" s="216">
        <v>962.83</v>
      </c>
      <c r="J439" s="174" t="s">
        <v>112</v>
      </c>
      <c r="K439" s="201" t="str">
        <f t="shared" si="7"/>
        <v>ABRIL</v>
      </c>
      <c r="L439" s="217">
        <f t="shared" si="8"/>
        <v>504000</v>
      </c>
      <c r="M439" s="218">
        <f t="shared" si="9"/>
        <v>-14207999.999999993</v>
      </c>
      <c r="N439" s="159"/>
      <c r="O439" s="159"/>
      <c r="P439" s="159"/>
      <c r="Q439" s="159"/>
      <c r="R439" s="159"/>
      <c r="S439" s="159"/>
      <c r="T439" s="159"/>
    </row>
    <row r="440" spans="1:20" ht="17.25" hidden="1" customHeight="1">
      <c r="A440" s="159"/>
      <c r="B440" s="277"/>
      <c r="C440" s="214">
        <v>45385</v>
      </c>
      <c r="D440" s="170" t="s">
        <v>113</v>
      </c>
      <c r="E440" s="171">
        <f t="shared" si="6"/>
        <v>675010000</v>
      </c>
      <c r="F440" s="170" t="s">
        <v>97</v>
      </c>
      <c r="G440" s="182">
        <v>700000</v>
      </c>
      <c r="H440" s="183">
        <v>964.3</v>
      </c>
      <c r="I440" s="216">
        <v>962.83</v>
      </c>
      <c r="J440" s="174" t="s">
        <v>112</v>
      </c>
      <c r="K440" s="201" t="str">
        <f t="shared" si="7"/>
        <v>ABRIL</v>
      </c>
      <c r="L440" s="217">
        <f t="shared" si="8"/>
        <v>-1029000</v>
      </c>
      <c r="M440" s="218">
        <f t="shared" si="9"/>
        <v>1028999.9999999395</v>
      </c>
      <c r="N440" s="159"/>
      <c r="O440" s="159"/>
      <c r="P440" s="159"/>
      <c r="Q440" s="159"/>
      <c r="R440" s="159"/>
      <c r="S440" s="159"/>
      <c r="T440" s="159"/>
    </row>
    <row r="441" spans="1:20" ht="17.25" hidden="1" customHeight="1">
      <c r="A441" s="159"/>
      <c r="B441" s="277"/>
      <c r="C441" s="214">
        <v>45385</v>
      </c>
      <c r="D441" s="170" t="s">
        <v>104</v>
      </c>
      <c r="E441" s="171">
        <f t="shared" si="6"/>
        <v>144645000</v>
      </c>
      <c r="F441" s="170" t="s">
        <v>97</v>
      </c>
      <c r="G441" s="182">
        <v>150000</v>
      </c>
      <c r="H441" s="183">
        <v>964.3</v>
      </c>
      <c r="I441" s="216">
        <v>962.83</v>
      </c>
      <c r="J441" s="188" t="s">
        <v>105</v>
      </c>
      <c r="K441" s="201" t="str">
        <f t="shared" si="7"/>
        <v>ABRIL</v>
      </c>
      <c r="L441" s="217">
        <f t="shared" si="8"/>
        <v>-220500</v>
      </c>
      <c r="M441" s="218">
        <f t="shared" si="9"/>
        <v>220499.99999998705</v>
      </c>
      <c r="N441" s="159"/>
      <c r="O441" s="159"/>
      <c r="P441" s="159"/>
      <c r="Q441" s="159"/>
      <c r="R441" s="159"/>
      <c r="S441" s="159"/>
      <c r="T441" s="159"/>
    </row>
    <row r="442" spans="1:20" ht="17.25" hidden="1" customHeight="1">
      <c r="A442" s="159"/>
      <c r="B442" s="277"/>
      <c r="C442" s="214">
        <v>45386</v>
      </c>
      <c r="D442" s="170" t="s">
        <v>96</v>
      </c>
      <c r="E442" s="171">
        <f t="shared" si="6"/>
        <v>754120000</v>
      </c>
      <c r="F442" s="170" t="s">
        <v>97</v>
      </c>
      <c r="G442" s="182">
        <v>800000</v>
      </c>
      <c r="H442" s="183">
        <v>942.65</v>
      </c>
      <c r="I442" s="216">
        <v>942.72</v>
      </c>
      <c r="J442" s="174" t="s">
        <v>112</v>
      </c>
      <c r="K442" s="201" t="str">
        <f t="shared" si="7"/>
        <v>ABRIL</v>
      </c>
      <c r="L442" s="217">
        <f t="shared" si="8"/>
        <v>56000</v>
      </c>
      <c r="M442" s="218">
        <f t="shared" si="9"/>
        <v>-16144000.00000005</v>
      </c>
      <c r="N442" s="159"/>
      <c r="O442" s="159"/>
      <c r="P442" s="159"/>
      <c r="Q442" s="159"/>
      <c r="R442" s="159"/>
      <c r="S442" s="159"/>
      <c r="T442" s="159"/>
    </row>
    <row r="443" spans="1:20" ht="17.25" hidden="1" customHeight="1">
      <c r="A443" s="159"/>
      <c r="B443" s="277"/>
      <c r="C443" s="214">
        <v>45386</v>
      </c>
      <c r="D443" s="170" t="s">
        <v>113</v>
      </c>
      <c r="E443" s="171">
        <f t="shared" si="6"/>
        <v>944200000</v>
      </c>
      <c r="F443" s="170" t="s">
        <v>97</v>
      </c>
      <c r="G443" s="182">
        <v>1000000</v>
      </c>
      <c r="H443" s="183">
        <v>944.2</v>
      </c>
      <c r="I443" s="216">
        <v>942.72</v>
      </c>
      <c r="J443" s="174" t="s">
        <v>112</v>
      </c>
      <c r="K443" s="201" t="str">
        <f t="shared" si="7"/>
        <v>ABRIL</v>
      </c>
      <c r="L443" s="217">
        <f t="shared" si="8"/>
        <v>-1480000</v>
      </c>
      <c r="M443" s="218">
        <f t="shared" si="9"/>
        <v>1480000.0000000182</v>
      </c>
      <c r="N443" s="159"/>
      <c r="O443" s="159"/>
      <c r="P443" s="159"/>
      <c r="Q443" s="159"/>
      <c r="R443" s="159"/>
      <c r="S443" s="159"/>
      <c r="T443" s="159"/>
    </row>
    <row r="444" spans="1:20" ht="17.25" hidden="1" customHeight="1">
      <c r="A444" s="159"/>
      <c r="B444" s="277"/>
      <c r="C444" s="214">
        <v>45387</v>
      </c>
      <c r="D444" s="170" t="s">
        <v>96</v>
      </c>
      <c r="E444" s="171">
        <f t="shared" si="6"/>
        <v>1332520000</v>
      </c>
      <c r="F444" s="170" t="s">
        <v>97</v>
      </c>
      <c r="G444" s="182">
        <v>1400000</v>
      </c>
      <c r="H444" s="183">
        <v>951.8</v>
      </c>
      <c r="I444" s="216">
        <v>948.92</v>
      </c>
      <c r="J444" s="174" t="s">
        <v>112</v>
      </c>
      <c r="K444" s="201" t="str">
        <f t="shared" si="7"/>
        <v>ABRIL</v>
      </c>
      <c r="L444" s="217">
        <f t="shared" si="8"/>
        <v>-4032000</v>
      </c>
      <c r="M444" s="218">
        <f t="shared" si="9"/>
        <v>12711999.999999898</v>
      </c>
      <c r="N444" s="159"/>
      <c r="O444" s="159"/>
      <c r="P444" s="159"/>
      <c r="Q444" s="159"/>
      <c r="R444" s="159"/>
      <c r="S444" s="159"/>
      <c r="T444" s="159"/>
    </row>
    <row r="445" spans="1:20" ht="17.25" hidden="1" customHeight="1">
      <c r="A445" s="159"/>
      <c r="B445" s="277"/>
      <c r="C445" s="214">
        <v>45387</v>
      </c>
      <c r="D445" s="170" t="s">
        <v>113</v>
      </c>
      <c r="E445" s="171">
        <f t="shared" si="6"/>
        <v>472600000</v>
      </c>
      <c r="F445" s="170" t="s">
        <v>97</v>
      </c>
      <c r="G445" s="182">
        <v>500000</v>
      </c>
      <c r="H445" s="183">
        <v>945.2</v>
      </c>
      <c r="I445" s="216">
        <v>948.92</v>
      </c>
      <c r="J445" s="174" t="s">
        <v>112</v>
      </c>
      <c r="K445" s="201" t="str">
        <f t="shared" si="7"/>
        <v>ABRIL</v>
      </c>
      <c r="L445" s="217">
        <f t="shared" si="8"/>
        <v>1860000</v>
      </c>
      <c r="M445" s="218">
        <f t="shared" si="9"/>
        <v>-1859999.9999999567</v>
      </c>
      <c r="N445" s="159"/>
      <c r="O445" s="159"/>
      <c r="P445" s="159"/>
      <c r="Q445" s="159"/>
      <c r="R445" s="159"/>
      <c r="S445" s="159"/>
      <c r="T445" s="159"/>
    </row>
    <row r="446" spans="1:20" ht="17.25" hidden="1" customHeight="1">
      <c r="A446" s="159"/>
      <c r="B446" s="278"/>
      <c r="C446" s="214">
        <v>45387</v>
      </c>
      <c r="D446" s="170" t="s">
        <v>104</v>
      </c>
      <c r="E446" s="171">
        <f t="shared" si="6"/>
        <v>190360000</v>
      </c>
      <c r="F446" s="170" t="s">
        <v>97</v>
      </c>
      <c r="G446" s="182">
        <v>200000</v>
      </c>
      <c r="H446" s="183">
        <v>951.8</v>
      </c>
      <c r="I446" s="216">
        <v>948.92</v>
      </c>
      <c r="J446" s="188" t="s">
        <v>105</v>
      </c>
      <c r="K446" s="201" t="str">
        <f t="shared" si="7"/>
        <v>ABRIL</v>
      </c>
      <c r="L446" s="217">
        <f t="shared" si="8"/>
        <v>-576000</v>
      </c>
      <c r="M446" s="218">
        <f t="shared" si="9"/>
        <v>575999.99999999907</v>
      </c>
      <c r="N446" s="159"/>
      <c r="O446" s="159"/>
      <c r="P446" s="159"/>
      <c r="Q446" s="159"/>
      <c r="R446" s="159"/>
      <c r="S446" s="162"/>
      <c r="T446" s="162"/>
    </row>
    <row r="447" spans="1:20" ht="17.25" hidden="1" customHeight="1">
      <c r="A447" s="159"/>
      <c r="B447" s="276">
        <v>15</v>
      </c>
      <c r="C447" s="214">
        <v>45390</v>
      </c>
      <c r="D447" s="170" t="s">
        <v>113</v>
      </c>
      <c r="E447" s="171">
        <f t="shared" si="6"/>
        <v>1036640000</v>
      </c>
      <c r="F447" s="170" t="s">
        <v>97</v>
      </c>
      <c r="G447" s="182">
        <v>1100000</v>
      </c>
      <c r="H447" s="183">
        <v>942.4</v>
      </c>
      <c r="I447" s="216">
        <v>946.71</v>
      </c>
      <c r="J447" s="174" t="s">
        <v>112</v>
      </c>
      <c r="K447" s="201" t="str">
        <f t="shared" si="7"/>
        <v>ABRIL</v>
      </c>
      <c r="L447" s="217">
        <f t="shared" si="8"/>
        <v>4741000</v>
      </c>
      <c r="M447" s="218">
        <f t="shared" si="9"/>
        <v>-7171999.9999999804</v>
      </c>
      <c r="N447" s="159"/>
      <c r="O447" s="159"/>
      <c r="P447" s="159"/>
      <c r="Q447" s="159"/>
      <c r="R447" s="159"/>
      <c r="S447" s="162"/>
      <c r="T447" s="162"/>
    </row>
    <row r="448" spans="1:20" ht="17.25" hidden="1" customHeight="1">
      <c r="A448" s="159"/>
      <c r="B448" s="277"/>
      <c r="C448" s="214">
        <v>45390</v>
      </c>
      <c r="D448" s="170" t="s">
        <v>113</v>
      </c>
      <c r="E448" s="171">
        <f t="shared" si="6"/>
        <v>1417800000</v>
      </c>
      <c r="F448" s="170" t="s">
        <v>97</v>
      </c>
      <c r="G448" s="182">
        <v>1500000</v>
      </c>
      <c r="H448" s="183">
        <v>945.2</v>
      </c>
      <c r="I448" s="216">
        <v>946.71</v>
      </c>
      <c r="J448" s="174" t="s">
        <v>112</v>
      </c>
      <c r="K448" s="201" t="str">
        <f t="shared" si="7"/>
        <v>ABRIL</v>
      </c>
      <c r="L448" s="217">
        <f t="shared" si="8"/>
        <v>2265000</v>
      </c>
      <c r="M448" s="218">
        <f t="shared" si="9"/>
        <v>-2264999.9999999865</v>
      </c>
      <c r="N448" s="159"/>
      <c r="O448" s="159"/>
      <c r="P448" s="159"/>
      <c r="Q448" s="159"/>
      <c r="R448" s="159"/>
      <c r="S448" s="162"/>
      <c r="T448" s="162"/>
    </row>
    <row r="449" spans="1:20" ht="17.25" hidden="1" customHeight="1">
      <c r="A449" s="159"/>
      <c r="B449" s="277"/>
      <c r="C449" s="214">
        <v>45391</v>
      </c>
      <c r="D449" s="170" t="s">
        <v>96</v>
      </c>
      <c r="E449" s="171">
        <f t="shared" si="6"/>
        <v>424035000</v>
      </c>
      <c r="F449" s="170" t="s">
        <v>97</v>
      </c>
      <c r="G449" s="182">
        <v>450000</v>
      </c>
      <c r="H449" s="183">
        <v>942.3</v>
      </c>
      <c r="I449" s="216">
        <v>940.61</v>
      </c>
      <c r="J449" s="174" t="s">
        <v>112</v>
      </c>
      <c r="K449" s="201" t="str">
        <f t="shared" si="7"/>
        <v>ABRIL</v>
      </c>
      <c r="L449" s="217">
        <f t="shared" si="8"/>
        <v>-760500</v>
      </c>
      <c r="M449" s="218">
        <f t="shared" si="9"/>
        <v>-1984500.0000000368</v>
      </c>
      <c r="N449" s="159"/>
      <c r="O449" s="159"/>
      <c r="P449" s="159"/>
      <c r="Q449" s="159"/>
      <c r="R449" s="159"/>
      <c r="S449" s="162"/>
      <c r="T449" s="162"/>
    </row>
    <row r="450" spans="1:20" ht="17.25" hidden="1" customHeight="1">
      <c r="A450" s="159"/>
      <c r="B450" s="277"/>
      <c r="C450" s="214">
        <v>45391</v>
      </c>
      <c r="D450" s="170" t="s">
        <v>113</v>
      </c>
      <c r="E450" s="171">
        <f t="shared" si="6"/>
        <v>752160000</v>
      </c>
      <c r="F450" s="170" t="s">
        <v>97</v>
      </c>
      <c r="G450" s="182">
        <v>800000</v>
      </c>
      <c r="H450" s="183">
        <v>940.2</v>
      </c>
      <c r="I450" s="216">
        <v>940.61</v>
      </c>
      <c r="J450" s="174" t="s">
        <v>112</v>
      </c>
      <c r="K450" s="201" t="str">
        <f t="shared" si="7"/>
        <v>ABRIL</v>
      </c>
      <c r="L450" s="217">
        <f t="shared" si="8"/>
        <v>328000</v>
      </c>
      <c r="M450" s="218">
        <f t="shared" si="9"/>
        <v>-327999.99999997451</v>
      </c>
      <c r="N450" s="159"/>
      <c r="O450" s="159"/>
      <c r="P450" s="159"/>
      <c r="Q450" s="159"/>
      <c r="R450" s="159"/>
      <c r="S450" s="162"/>
      <c r="T450" s="162"/>
    </row>
    <row r="451" spans="1:20" ht="17.25" hidden="1" customHeight="1">
      <c r="A451" s="159"/>
      <c r="B451" s="277"/>
      <c r="C451" s="214">
        <v>45392</v>
      </c>
      <c r="D451" s="170" t="s">
        <v>96</v>
      </c>
      <c r="E451" s="171">
        <f t="shared" si="6"/>
        <v>523985000</v>
      </c>
      <c r="F451" s="170" t="s">
        <v>97</v>
      </c>
      <c r="G451" s="182">
        <v>550000</v>
      </c>
      <c r="H451" s="183">
        <v>952.7</v>
      </c>
      <c r="I451" s="216">
        <v>953.51</v>
      </c>
      <c r="J451" s="174" t="s">
        <v>112</v>
      </c>
      <c r="K451" s="201" t="str">
        <f t="shared" si="7"/>
        <v>ABRIL</v>
      </c>
      <c r="L451" s="217">
        <f t="shared" si="8"/>
        <v>445500</v>
      </c>
      <c r="M451" s="218">
        <f t="shared" si="9"/>
        <v>6649500.0000000177</v>
      </c>
      <c r="N451" s="159"/>
      <c r="O451" s="159"/>
      <c r="P451" s="159"/>
      <c r="Q451" s="159"/>
      <c r="R451" s="159"/>
      <c r="S451" s="162"/>
      <c r="T451" s="162"/>
    </row>
    <row r="452" spans="1:20" ht="17.25" hidden="1" customHeight="1">
      <c r="A452" s="159"/>
      <c r="B452" s="277"/>
      <c r="C452" s="214">
        <v>45392</v>
      </c>
      <c r="D452" s="170" t="s">
        <v>113</v>
      </c>
      <c r="E452" s="171">
        <f t="shared" si="6"/>
        <v>663180000</v>
      </c>
      <c r="F452" s="170" t="s">
        <v>97</v>
      </c>
      <c r="G452" s="182">
        <v>700000</v>
      </c>
      <c r="H452" s="183">
        <v>947.4</v>
      </c>
      <c r="I452" s="216">
        <v>953.51</v>
      </c>
      <c r="J452" s="174" t="s">
        <v>112</v>
      </c>
      <c r="K452" s="201" t="str">
        <f t="shared" si="7"/>
        <v>ABRIL</v>
      </c>
      <c r="L452" s="217">
        <f t="shared" si="8"/>
        <v>4277000</v>
      </c>
      <c r="M452" s="218">
        <f t="shared" si="9"/>
        <v>-4277000.0000000093</v>
      </c>
      <c r="N452" s="159"/>
      <c r="O452" s="159"/>
      <c r="P452" s="159"/>
      <c r="Q452" s="159"/>
      <c r="R452" s="159"/>
      <c r="S452" s="162"/>
      <c r="T452" s="162"/>
    </row>
    <row r="453" spans="1:20" ht="17.25" hidden="1" customHeight="1">
      <c r="A453" s="159"/>
      <c r="B453" s="277"/>
      <c r="C453" s="214">
        <v>45392</v>
      </c>
      <c r="D453" s="170" t="s">
        <v>104</v>
      </c>
      <c r="E453" s="171">
        <f t="shared" si="6"/>
        <v>152432000</v>
      </c>
      <c r="F453" s="170" t="s">
        <v>97</v>
      </c>
      <c r="G453" s="182">
        <v>160000</v>
      </c>
      <c r="H453" s="183">
        <v>952.7</v>
      </c>
      <c r="I453" s="216">
        <v>953.51</v>
      </c>
      <c r="J453" s="188" t="s">
        <v>105</v>
      </c>
      <c r="K453" s="201" t="str">
        <f t="shared" si="7"/>
        <v>ABRIL</v>
      </c>
      <c r="L453" s="217">
        <f t="shared" si="8"/>
        <v>129600</v>
      </c>
      <c r="M453" s="218">
        <f t="shared" si="9"/>
        <v>-129599.99999999127</v>
      </c>
      <c r="N453" s="159"/>
      <c r="O453" s="159"/>
      <c r="P453" s="159"/>
      <c r="Q453" s="159"/>
      <c r="R453" s="159"/>
      <c r="S453" s="162"/>
      <c r="T453" s="162"/>
    </row>
    <row r="454" spans="1:20" ht="17.25" hidden="1" customHeight="1">
      <c r="A454" s="159"/>
      <c r="B454" s="277"/>
      <c r="C454" s="214">
        <v>45393</v>
      </c>
      <c r="D454" s="170" t="s">
        <v>96</v>
      </c>
      <c r="E454" s="171">
        <f t="shared" si="6"/>
        <v>622245000</v>
      </c>
      <c r="F454" s="170" t="s">
        <v>97</v>
      </c>
      <c r="G454" s="182">
        <v>650000</v>
      </c>
      <c r="H454" s="183">
        <v>957.3</v>
      </c>
      <c r="I454" s="216">
        <v>957.03</v>
      </c>
      <c r="J454" s="174" t="s">
        <v>112</v>
      </c>
      <c r="K454" s="201" t="str">
        <f t="shared" si="7"/>
        <v>ABRIL</v>
      </c>
      <c r="L454" s="217">
        <f t="shared" si="8"/>
        <v>-175500</v>
      </c>
      <c r="M454" s="218">
        <f t="shared" si="9"/>
        <v>2463499.9999999763</v>
      </c>
      <c r="N454" s="159"/>
      <c r="O454" s="159"/>
      <c r="P454" s="159"/>
      <c r="Q454" s="159"/>
      <c r="R454" s="159"/>
      <c r="S454" s="162"/>
      <c r="T454" s="162"/>
    </row>
    <row r="455" spans="1:20" ht="17.25" hidden="1" customHeight="1">
      <c r="A455" s="159"/>
      <c r="B455" s="277"/>
      <c r="C455" s="214">
        <v>45393</v>
      </c>
      <c r="D455" s="170" t="s">
        <v>113</v>
      </c>
      <c r="E455" s="171">
        <f t="shared" si="6"/>
        <v>479600000</v>
      </c>
      <c r="F455" s="170" t="s">
        <v>97</v>
      </c>
      <c r="G455" s="182">
        <v>500000</v>
      </c>
      <c r="H455" s="183">
        <v>959.2</v>
      </c>
      <c r="I455" s="216">
        <v>957.03</v>
      </c>
      <c r="J455" s="174" t="s">
        <v>112</v>
      </c>
      <c r="K455" s="201" t="str">
        <f t="shared" si="7"/>
        <v>ABRIL</v>
      </c>
      <c r="L455" s="217">
        <f t="shared" si="8"/>
        <v>-1085000</v>
      </c>
      <c r="M455" s="218">
        <f t="shared" si="9"/>
        <v>1085000.0000000363</v>
      </c>
      <c r="N455" s="159"/>
      <c r="O455" s="159"/>
      <c r="P455" s="159"/>
      <c r="Q455" s="159"/>
      <c r="R455" s="159"/>
      <c r="S455" s="162"/>
      <c r="T455" s="162"/>
    </row>
    <row r="456" spans="1:20" ht="17.25" hidden="1" customHeight="1">
      <c r="A456" s="159"/>
      <c r="B456" s="277"/>
      <c r="C456" s="214">
        <v>45394</v>
      </c>
      <c r="D456" s="170" t="s">
        <v>96</v>
      </c>
      <c r="E456" s="171">
        <f t="shared" si="6"/>
        <v>626437500</v>
      </c>
      <c r="F456" s="170" t="s">
        <v>97</v>
      </c>
      <c r="G456" s="182">
        <v>650000</v>
      </c>
      <c r="H456" s="183">
        <v>963.75</v>
      </c>
      <c r="I456" s="216">
        <v>964.59</v>
      </c>
      <c r="J456" s="174" t="s">
        <v>112</v>
      </c>
      <c r="K456" s="201" t="str">
        <f t="shared" si="7"/>
        <v>ABRIL</v>
      </c>
      <c r="L456" s="217">
        <f t="shared" si="8"/>
        <v>546000</v>
      </c>
      <c r="M456" s="218">
        <f t="shared" si="9"/>
        <v>4368000.0000000177</v>
      </c>
      <c r="N456" s="159"/>
      <c r="O456" s="159"/>
      <c r="P456" s="159"/>
      <c r="Q456" s="159"/>
      <c r="R456" s="159"/>
      <c r="S456" s="162"/>
      <c r="T456" s="162"/>
    </row>
    <row r="457" spans="1:20" ht="17.25" hidden="1" customHeight="1">
      <c r="A457" s="159"/>
      <c r="B457" s="278"/>
      <c r="C457" s="214">
        <v>45394</v>
      </c>
      <c r="D457" s="170" t="s">
        <v>113</v>
      </c>
      <c r="E457" s="171">
        <f t="shared" si="6"/>
        <v>485025000</v>
      </c>
      <c r="F457" s="170" t="s">
        <v>97</v>
      </c>
      <c r="G457" s="182">
        <v>500000</v>
      </c>
      <c r="H457" s="183">
        <v>970.05</v>
      </c>
      <c r="I457" s="216">
        <v>964.59</v>
      </c>
      <c r="J457" s="174" t="s">
        <v>112</v>
      </c>
      <c r="K457" s="201" t="str">
        <f t="shared" si="7"/>
        <v>ABRIL</v>
      </c>
      <c r="L457" s="217">
        <f t="shared" si="8"/>
        <v>-2730000</v>
      </c>
      <c r="M457" s="218">
        <f t="shared" si="9"/>
        <v>2729999.9999999614</v>
      </c>
      <c r="N457" s="159"/>
      <c r="O457" s="159"/>
      <c r="P457" s="159"/>
      <c r="Q457" s="159"/>
      <c r="R457" s="159"/>
      <c r="S457" s="162"/>
      <c r="T457" s="162"/>
    </row>
    <row r="458" spans="1:20" ht="17.25" hidden="1" customHeight="1">
      <c r="A458" s="159"/>
      <c r="B458" s="276">
        <v>16</v>
      </c>
      <c r="C458" s="214">
        <v>45397</v>
      </c>
      <c r="D458" s="170" t="s">
        <v>104</v>
      </c>
      <c r="E458" s="171">
        <f t="shared" si="6"/>
        <v>244375000</v>
      </c>
      <c r="F458" s="170" t="s">
        <v>97</v>
      </c>
      <c r="G458" s="182">
        <v>250000</v>
      </c>
      <c r="H458" s="183">
        <v>977.5</v>
      </c>
      <c r="I458" s="216">
        <v>978.07</v>
      </c>
      <c r="J458" s="188" t="s">
        <v>105</v>
      </c>
      <c r="K458" s="201" t="str">
        <f t="shared" si="7"/>
        <v>ABRIL</v>
      </c>
      <c r="L458" s="217">
        <f t="shared" si="8"/>
        <v>142500</v>
      </c>
      <c r="M458" s="218">
        <f t="shared" si="9"/>
        <v>3227499.9999999921</v>
      </c>
      <c r="N458" s="159"/>
      <c r="O458" s="159"/>
      <c r="P458" s="159"/>
      <c r="Q458" s="159"/>
      <c r="R458" s="159"/>
      <c r="S458" s="162"/>
      <c r="T458" s="162"/>
    </row>
    <row r="459" spans="1:20" ht="17.25" hidden="1" customHeight="1">
      <c r="A459" s="159"/>
      <c r="B459" s="277"/>
      <c r="C459" s="214">
        <v>45397</v>
      </c>
      <c r="D459" s="170" t="s">
        <v>113</v>
      </c>
      <c r="E459" s="171">
        <f t="shared" si="6"/>
        <v>977200000</v>
      </c>
      <c r="F459" s="170" t="s">
        <v>97</v>
      </c>
      <c r="G459" s="182">
        <v>1000000</v>
      </c>
      <c r="H459" s="183">
        <v>977.2</v>
      </c>
      <c r="I459" s="216">
        <v>978.07</v>
      </c>
      <c r="J459" s="174" t="s">
        <v>112</v>
      </c>
      <c r="K459" s="201" t="str">
        <f t="shared" si="7"/>
        <v>ABRIL</v>
      </c>
      <c r="L459" s="217">
        <f t="shared" si="8"/>
        <v>870000</v>
      </c>
      <c r="M459" s="218">
        <f t="shared" si="9"/>
        <v>-870000.00000000454</v>
      </c>
      <c r="N459" s="159"/>
      <c r="O459" s="159"/>
      <c r="P459" s="159"/>
      <c r="Q459" s="159"/>
      <c r="R459" s="159"/>
      <c r="S459" s="162"/>
      <c r="T459" s="162"/>
    </row>
    <row r="460" spans="1:20" ht="17.25" hidden="1" customHeight="1">
      <c r="A460" s="159"/>
      <c r="B460" s="277"/>
      <c r="C460" s="214">
        <v>45398</v>
      </c>
      <c r="D460" s="170" t="s">
        <v>113</v>
      </c>
      <c r="E460" s="171">
        <f t="shared" si="6"/>
        <v>490100000</v>
      </c>
      <c r="F460" s="170" t="s">
        <v>97</v>
      </c>
      <c r="G460" s="182">
        <v>500000</v>
      </c>
      <c r="H460" s="183">
        <v>980.2</v>
      </c>
      <c r="I460" s="216">
        <v>985.05</v>
      </c>
      <c r="J460" s="174" t="s">
        <v>112</v>
      </c>
      <c r="K460" s="201" t="str">
        <f t="shared" si="7"/>
        <v>ABRIL</v>
      </c>
      <c r="L460" s="217">
        <f t="shared" si="8"/>
        <v>2425000</v>
      </c>
      <c r="M460" s="218">
        <f t="shared" si="9"/>
        <v>1064999.9999999977</v>
      </c>
      <c r="N460" s="159"/>
      <c r="O460" s="159"/>
      <c r="P460" s="159"/>
      <c r="Q460" s="159"/>
      <c r="R460" s="159"/>
      <c r="S460" s="162"/>
      <c r="T460" s="162"/>
    </row>
    <row r="461" spans="1:20" ht="17.25" hidden="1" customHeight="1">
      <c r="A461" s="159"/>
      <c r="B461" s="277"/>
      <c r="C461" s="214">
        <v>45398</v>
      </c>
      <c r="D461" s="170" t="s">
        <v>113</v>
      </c>
      <c r="E461" s="171">
        <f t="shared" si="6"/>
        <v>491100000</v>
      </c>
      <c r="F461" s="170" t="s">
        <v>97</v>
      </c>
      <c r="G461" s="182">
        <v>500000</v>
      </c>
      <c r="H461" s="183">
        <v>982.2</v>
      </c>
      <c r="I461" s="216">
        <v>985.05</v>
      </c>
      <c r="J461" s="174" t="s">
        <v>112</v>
      </c>
      <c r="K461" s="201" t="str">
        <f t="shared" si="7"/>
        <v>ABRIL</v>
      </c>
      <c r="L461" s="217">
        <f t="shared" si="8"/>
        <v>1425000</v>
      </c>
      <c r="M461" s="218">
        <f t="shared" si="9"/>
        <v>-1424999.9999999546</v>
      </c>
      <c r="N461" s="159"/>
      <c r="O461" s="159"/>
      <c r="P461" s="159"/>
      <c r="Q461" s="159"/>
      <c r="R461" s="159"/>
      <c r="S461" s="162"/>
      <c r="T461" s="162"/>
    </row>
    <row r="462" spans="1:20" ht="17.25" hidden="1" customHeight="1">
      <c r="A462" s="159"/>
      <c r="B462" s="277"/>
      <c r="C462" s="214">
        <v>45399</v>
      </c>
      <c r="D462" s="170" t="s">
        <v>96</v>
      </c>
      <c r="E462" s="171">
        <f t="shared" si="6"/>
        <v>389020000</v>
      </c>
      <c r="F462" s="170" t="s">
        <v>97</v>
      </c>
      <c r="G462" s="182">
        <v>400000</v>
      </c>
      <c r="H462" s="183">
        <v>972.55</v>
      </c>
      <c r="I462" s="216">
        <v>974.97</v>
      </c>
      <c r="J462" s="174" t="s">
        <v>112</v>
      </c>
      <c r="K462" s="201" t="str">
        <f t="shared" si="7"/>
        <v>ABRIL</v>
      </c>
      <c r="L462" s="217">
        <f t="shared" si="8"/>
        <v>968000</v>
      </c>
      <c r="M462" s="218">
        <f t="shared" si="9"/>
        <v>-5000000</v>
      </c>
      <c r="N462" s="159"/>
      <c r="O462" s="159"/>
      <c r="P462" s="159"/>
      <c r="Q462" s="159"/>
      <c r="R462" s="159"/>
      <c r="S462" s="162"/>
      <c r="T462" s="162"/>
    </row>
    <row r="463" spans="1:20" ht="17.25" hidden="1" customHeight="1">
      <c r="A463" s="159"/>
      <c r="B463" s="277"/>
      <c r="C463" s="214">
        <v>45399</v>
      </c>
      <c r="D463" s="170" t="s">
        <v>113</v>
      </c>
      <c r="E463" s="171">
        <f t="shared" si="6"/>
        <v>485600000</v>
      </c>
      <c r="F463" s="170" t="s">
        <v>97</v>
      </c>
      <c r="G463" s="182">
        <v>500000</v>
      </c>
      <c r="H463" s="183">
        <v>971.2</v>
      </c>
      <c r="I463" s="216">
        <v>974.97</v>
      </c>
      <c r="J463" s="174" t="s">
        <v>112</v>
      </c>
      <c r="K463" s="201" t="str">
        <f t="shared" si="7"/>
        <v>ABRIL</v>
      </c>
      <c r="L463" s="217">
        <f t="shared" si="8"/>
        <v>1885000</v>
      </c>
      <c r="M463" s="218">
        <f t="shared" si="9"/>
        <v>-1884999.9999999909</v>
      </c>
      <c r="N463" s="159"/>
      <c r="O463" s="159"/>
      <c r="P463" s="159"/>
      <c r="Q463" s="159"/>
      <c r="R463" s="159"/>
      <c r="S463" s="162"/>
      <c r="T463" s="162"/>
    </row>
    <row r="464" spans="1:20" ht="17.25" hidden="1" customHeight="1">
      <c r="A464" s="159"/>
      <c r="B464" s="277"/>
      <c r="C464" s="214">
        <v>45400</v>
      </c>
      <c r="D464" s="170" t="s">
        <v>96</v>
      </c>
      <c r="E464" s="171">
        <f t="shared" si="6"/>
        <v>338450000</v>
      </c>
      <c r="F464" s="170" t="s">
        <v>97</v>
      </c>
      <c r="G464" s="182">
        <v>350000</v>
      </c>
      <c r="H464" s="183">
        <v>967</v>
      </c>
      <c r="I464" s="216">
        <v>968.44</v>
      </c>
      <c r="J464" s="174" t="s">
        <v>112</v>
      </c>
      <c r="K464" s="201" t="str">
        <f t="shared" si="7"/>
        <v>ABRIL</v>
      </c>
      <c r="L464" s="217">
        <f t="shared" si="8"/>
        <v>504000</v>
      </c>
      <c r="M464" s="218">
        <f t="shared" si="9"/>
        <v>-2789500.0000000098</v>
      </c>
      <c r="N464" s="159"/>
      <c r="O464" s="159"/>
      <c r="P464" s="159"/>
      <c r="Q464" s="159"/>
      <c r="R464" s="159"/>
      <c r="S464" s="162"/>
      <c r="T464" s="162"/>
    </row>
    <row r="465" spans="1:20" ht="17.25" hidden="1" customHeight="1">
      <c r="A465" s="159"/>
      <c r="B465" s="277"/>
      <c r="C465" s="214">
        <v>45400</v>
      </c>
      <c r="D465" s="170" t="s">
        <v>113</v>
      </c>
      <c r="E465" s="171">
        <f t="shared" si="6"/>
        <v>726150000</v>
      </c>
      <c r="F465" s="170" t="s">
        <v>97</v>
      </c>
      <c r="G465" s="182">
        <v>750000</v>
      </c>
      <c r="H465" s="183">
        <v>968.2</v>
      </c>
      <c r="I465" s="216">
        <v>968.44</v>
      </c>
      <c r="J465" s="174" t="s">
        <v>112</v>
      </c>
      <c r="K465" s="201" t="str">
        <f t="shared" si="7"/>
        <v>ABRIL</v>
      </c>
      <c r="L465" s="217">
        <f t="shared" si="8"/>
        <v>180000</v>
      </c>
      <c r="M465" s="218">
        <f t="shared" si="9"/>
        <v>-180000.00000000681</v>
      </c>
      <c r="N465" s="159"/>
      <c r="O465" s="159"/>
      <c r="P465" s="159"/>
      <c r="Q465" s="159"/>
      <c r="R465" s="159"/>
      <c r="S465" s="162"/>
      <c r="T465" s="162"/>
    </row>
    <row r="466" spans="1:20" ht="17.25" hidden="1" customHeight="1">
      <c r="A466" s="159"/>
      <c r="B466" s="277"/>
      <c r="C466" s="214">
        <v>45401</v>
      </c>
      <c r="D466" s="170" t="s">
        <v>96</v>
      </c>
      <c r="E466" s="171">
        <f t="shared" si="6"/>
        <v>430290000</v>
      </c>
      <c r="F466" s="170" t="s">
        <v>97</v>
      </c>
      <c r="G466" s="182">
        <v>450000</v>
      </c>
      <c r="H466" s="183">
        <v>956.2</v>
      </c>
      <c r="I466" s="216">
        <v>956.32</v>
      </c>
      <c r="J466" s="174" t="s">
        <v>112</v>
      </c>
      <c r="K466" s="201" t="str">
        <f t="shared" si="7"/>
        <v>ABRIL</v>
      </c>
      <c r="L466" s="217">
        <f t="shared" si="8"/>
        <v>54000</v>
      </c>
      <c r="M466" s="218">
        <f t="shared" si="9"/>
        <v>-5508000.0000000037</v>
      </c>
      <c r="N466" s="159"/>
      <c r="O466" s="159"/>
      <c r="P466" s="159"/>
      <c r="Q466" s="159"/>
      <c r="R466" s="159"/>
      <c r="S466" s="162"/>
      <c r="T466" s="162"/>
    </row>
    <row r="467" spans="1:20" ht="17.25" hidden="1" customHeight="1">
      <c r="A467" s="159"/>
      <c r="B467" s="277"/>
      <c r="C467" s="214">
        <v>45401</v>
      </c>
      <c r="D467" s="170" t="s">
        <v>113</v>
      </c>
      <c r="E467" s="171">
        <f t="shared" si="6"/>
        <v>380480000</v>
      </c>
      <c r="F467" s="170" t="s">
        <v>97</v>
      </c>
      <c r="G467" s="182">
        <v>400000</v>
      </c>
      <c r="H467" s="183">
        <v>951.2</v>
      </c>
      <c r="I467" s="216">
        <v>956.32</v>
      </c>
      <c r="J467" s="174" t="s">
        <v>112</v>
      </c>
      <c r="K467" s="201" t="str">
        <f t="shared" si="7"/>
        <v>ABRIL</v>
      </c>
      <c r="L467" s="217">
        <f t="shared" si="8"/>
        <v>2048000</v>
      </c>
      <c r="M467" s="218">
        <f t="shared" si="9"/>
        <v>-2048000.0000000019</v>
      </c>
      <c r="N467" s="159"/>
      <c r="O467" s="159"/>
      <c r="P467" s="159"/>
      <c r="Q467" s="159"/>
      <c r="R467" s="159"/>
      <c r="S467" s="162"/>
      <c r="T467" s="162"/>
    </row>
    <row r="468" spans="1:20" ht="17.25" hidden="1" customHeight="1">
      <c r="A468" s="159"/>
      <c r="B468" s="278"/>
      <c r="C468" s="214">
        <v>45401</v>
      </c>
      <c r="D468" s="170" t="s">
        <v>104</v>
      </c>
      <c r="E468" s="171">
        <f t="shared" si="6"/>
        <v>95620000</v>
      </c>
      <c r="F468" s="170" t="s">
        <v>97</v>
      </c>
      <c r="G468" s="182">
        <v>100000</v>
      </c>
      <c r="H468" s="183">
        <v>956.2</v>
      </c>
      <c r="I468" s="216">
        <v>956.32</v>
      </c>
      <c r="J468" s="188" t="s">
        <v>105</v>
      </c>
      <c r="K468" s="201" t="str">
        <f t="shared" si="7"/>
        <v>ABRIL</v>
      </c>
      <c r="L468" s="217">
        <f t="shared" si="8"/>
        <v>12000</v>
      </c>
      <c r="M468" s="218">
        <f t="shared" si="9"/>
        <v>-12000.000000000455</v>
      </c>
      <c r="N468" s="159"/>
      <c r="O468" s="159"/>
      <c r="P468" s="159"/>
      <c r="Q468" s="159"/>
      <c r="R468" s="159"/>
      <c r="S468" s="162"/>
      <c r="T468" s="162"/>
    </row>
    <row r="469" spans="1:20" ht="17.25" hidden="1" customHeight="1">
      <c r="A469" s="177"/>
      <c r="B469" s="276">
        <v>17</v>
      </c>
      <c r="C469" s="214">
        <v>45404</v>
      </c>
      <c r="D469" s="170" t="s">
        <v>113</v>
      </c>
      <c r="E469" s="171">
        <f t="shared" si="6"/>
        <v>953200000</v>
      </c>
      <c r="F469" s="170" t="s">
        <v>97</v>
      </c>
      <c r="G469" s="182">
        <v>1000000</v>
      </c>
      <c r="H469" s="183">
        <v>953.2</v>
      </c>
      <c r="I469" s="216">
        <v>953.75</v>
      </c>
      <c r="J469" s="174" t="s">
        <v>112</v>
      </c>
      <c r="K469" s="201" t="str">
        <f t="shared" si="7"/>
        <v>ABRIL</v>
      </c>
      <c r="L469" s="217">
        <f t="shared" si="8"/>
        <v>550000</v>
      </c>
      <c r="M469" s="218">
        <f t="shared" si="9"/>
        <v>-3120000.0000000047</v>
      </c>
      <c r="N469" s="159"/>
      <c r="O469" s="159"/>
      <c r="P469" s="159"/>
      <c r="Q469" s="159"/>
      <c r="R469" s="159"/>
      <c r="S469" s="162"/>
      <c r="T469" s="162"/>
    </row>
    <row r="470" spans="1:20" ht="17.25" hidden="1" customHeight="1">
      <c r="A470" s="177"/>
      <c r="B470" s="277"/>
      <c r="C470" s="214">
        <v>45404</v>
      </c>
      <c r="D470" s="170" t="s">
        <v>114</v>
      </c>
      <c r="E470" s="171">
        <f t="shared" si="6"/>
        <v>152832000</v>
      </c>
      <c r="F470" s="170" t="s">
        <v>97</v>
      </c>
      <c r="G470" s="182">
        <v>160000</v>
      </c>
      <c r="H470" s="183">
        <v>955.2</v>
      </c>
      <c r="I470" s="216">
        <v>953.75</v>
      </c>
      <c r="J470" s="188" t="s">
        <v>105</v>
      </c>
      <c r="K470" s="201" t="str">
        <f t="shared" si="7"/>
        <v>ABRIL</v>
      </c>
      <c r="L470" s="217">
        <f t="shared" si="8"/>
        <v>-232000</v>
      </c>
      <c r="M470" s="218">
        <f t="shared" si="9"/>
        <v>232000.00000000728</v>
      </c>
      <c r="N470" s="159"/>
      <c r="O470" s="159"/>
      <c r="P470" s="159"/>
      <c r="Q470" s="159"/>
      <c r="R470" s="159"/>
      <c r="S470" s="162"/>
      <c r="T470" s="162"/>
    </row>
    <row r="471" spans="1:20" ht="17.25" hidden="1" customHeight="1">
      <c r="A471" s="177"/>
      <c r="B471" s="277"/>
      <c r="C471" s="214">
        <v>45404</v>
      </c>
      <c r="D471" s="170" t="s">
        <v>113</v>
      </c>
      <c r="E471" s="171">
        <f t="shared" si="6"/>
        <v>515808000</v>
      </c>
      <c r="F471" s="170" t="s">
        <v>97</v>
      </c>
      <c r="G471" s="182">
        <v>540000</v>
      </c>
      <c r="H471" s="183">
        <v>955.2</v>
      </c>
      <c r="I471" s="216">
        <v>953.75</v>
      </c>
      <c r="J471" s="174" t="s">
        <v>112</v>
      </c>
      <c r="K471" s="201" t="str">
        <f t="shared" si="7"/>
        <v>ABRIL</v>
      </c>
      <c r="L471" s="217">
        <f t="shared" si="8"/>
        <v>-783000</v>
      </c>
      <c r="M471" s="218">
        <f t="shared" si="9"/>
        <v>783000.00000002456</v>
      </c>
      <c r="N471" s="159"/>
      <c r="O471" s="159"/>
      <c r="P471" s="159"/>
      <c r="Q471" s="159"/>
      <c r="R471" s="159"/>
      <c r="S471" s="162"/>
      <c r="T471" s="162"/>
    </row>
    <row r="472" spans="1:20" ht="17.25" hidden="1" customHeight="1">
      <c r="A472" s="177"/>
      <c r="B472" s="277"/>
      <c r="C472" s="214">
        <v>45405</v>
      </c>
      <c r="D472" s="170" t="s">
        <v>96</v>
      </c>
      <c r="E472" s="171">
        <f t="shared" si="6"/>
        <v>663985000</v>
      </c>
      <c r="F472" s="170" t="s">
        <v>97</v>
      </c>
      <c r="G472" s="182">
        <v>700000</v>
      </c>
      <c r="H472" s="183">
        <v>948.55</v>
      </c>
      <c r="I472" s="216">
        <v>950.77</v>
      </c>
      <c r="J472" s="174" t="s">
        <v>112</v>
      </c>
      <c r="K472" s="201" t="str">
        <f t="shared" si="7"/>
        <v>ABRIL</v>
      </c>
      <c r="L472" s="217">
        <f t="shared" si="8"/>
        <v>1554000</v>
      </c>
      <c r="M472" s="218">
        <f t="shared" si="9"/>
        <v>-3640000.0000000317</v>
      </c>
      <c r="N472" s="159"/>
      <c r="O472" s="159"/>
      <c r="P472" s="159"/>
      <c r="Q472" s="159"/>
      <c r="R472" s="159"/>
      <c r="S472" s="162"/>
      <c r="T472" s="162"/>
    </row>
    <row r="473" spans="1:20" ht="17.25" hidden="1" customHeight="1">
      <c r="A473" s="177"/>
      <c r="B473" s="277"/>
      <c r="C473" s="214">
        <v>45405</v>
      </c>
      <c r="D473" s="170" t="s">
        <v>113</v>
      </c>
      <c r="E473" s="171">
        <f t="shared" si="6"/>
        <v>666925000</v>
      </c>
      <c r="F473" s="170" t="s">
        <v>97</v>
      </c>
      <c r="G473" s="182">
        <v>700000</v>
      </c>
      <c r="H473" s="183">
        <v>952.75</v>
      </c>
      <c r="I473" s="216">
        <v>950.77</v>
      </c>
      <c r="J473" s="174" t="s">
        <v>112</v>
      </c>
      <c r="K473" s="201" t="str">
        <f t="shared" si="7"/>
        <v>ABRIL</v>
      </c>
      <c r="L473" s="217">
        <f t="shared" si="8"/>
        <v>-1386000</v>
      </c>
      <c r="M473" s="218">
        <f t="shared" si="9"/>
        <v>1386000.0000000128</v>
      </c>
      <c r="N473" s="159"/>
      <c r="O473" s="159"/>
      <c r="P473" s="159"/>
      <c r="Q473" s="159"/>
      <c r="R473" s="159"/>
      <c r="S473" s="162"/>
      <c r="T473" s="162"/>
    </row>
    <row r="474" spans="1:20" ht="17.25" hidden="1" customHeight="1">
      <c r="A474" s="177"/>
      <c r="B474" s="277"/>
      <c r="C474" s="214">
        <v>45406</v>
      </c>
      <c r="D474" s="219" t="s">
        <v>96</v>
      </c>
      <c r="E474" s="171">
        <v>670180000</v>
      </c>
      <c r="F474" s="170" t="s">
        <v>97</v>
      </c>
      <c r="G474" s="182">
        <v>700000</v>
      </c>
      <c r="H474" s="183">
        <v>957.4</v>
      </c>
      <c r="I474" s="216">
        <v>954.58</v>
      </c>
      <c r="J474" s="174" t="s">
        <v>112</v>
      </c>
      <c r="K474" s="201" t="str">
        <f t="shared" si="7"/>
        <v>ABRIL</v>
      </c>
      <c r="L474" s="217">
        <f t="shared" si="8"/>
        <v>-1974000</v>
      </c>
      <c r="M474" s="218">
        <f t="shared" si="9"/>
        <v>4640999.9999999972</v>
      </c>
      <c r="N474" s="159"/>
      <c r="O474" s="159"/>
      <c r="P474" s="159"/>
      <c r="Q474" s="159"/>
      <c r="R474" s="159"/>
      <c r="S474" s="162"/>
      <c r="T474" s="162"/>
    </row>
    <row r="475" spans="1:20" ht="17.25" hidden="1" customHeight="1">
      <c r="A475" s="177"/>
      <c r="B475" s="277"/>
      <c r="C475" s="214">
        <v>45406</v>
      </c>
      <c r="D475" s="219" t="s">
        <v>113</v>
      </c>
      <c r="E475" s="171">
        <v>477600000</v>
      </c>
      <c r="F475" s="170" t="s">
        <v>97</v>
      </c>
      <c r="G475" s="182">
        <v>500000</v>
      </c>
      <c r="H475" s="183">
        <v>955.2</v>
      </c>
      <c r="I475" s="216">
        <v>954.58</v>
      </c>
      <c r="J475" s="174" t="s">
        <v>112</v>
      </c>
      <c r="K475" s="201" t="str">
        <f t="shared" si="7"/>
        <v>ABRIL</v>
      </c>
      <c r="L475" s="217">
        <f t="shared" si="8"/>
        <v>-310000</v>
      </c>
      <c r="M475" s="218">
        <f t="shared" si="9"/>
        <v>310000.00000000227</v>
      </c>
      <c r="N475" s="159"/>
      <c r="O475" s="159"/>
      <c r="P475" s="159"/>
      <c r="Q475" s="159"/>
      <c r="R475" s="159"/>
      <c r="S475" s="162"/>
      <c r="T475" s="162"/>
    </row>
    <row r="476" spans="1:20" ht="17.25" hidden="1" customHeight="1">
      <c r="A476" s="177"/>
      <c r="B476" s="277"/>
      <c r="C476" s="214">
        <v>45407</v>
      </c>
      <c r="D476" s="170" t="s">
        <v>96</v>
      </c>
      <c r="E476" s="171">
        <f t="shared" ref="E476:E612" si="10">G476*H476</f>
        <v>284130000</v>
      </c>
      <c r="F476" s="170" t="s">
        <v>97</v>
      </c>
      <c r="G476" s="182">
        <v>300000</v>
      </c>
      <c r="H476" s="183">
        <v>947.1</v>
      </c>
      <c r="I476" s="216">
        <v>948.61</v>
      </c>
      <c r="J476" s="174" t="s">
        <v>112</v>
      </c>
      <c r="K476" s="201" t="str">
        <f t="shared" si="7"/>
        <v>ABRIL</v>
      </c>
      <c r="L476" s="217">
        <f t="shared" si="8"/>
        <v>453000</v>
      </c>
      <c r="M476" s="218">
        <f t="shared" si="9"/>
        <v>-2244000.0000000056</v>
      </c>
      <c r="N476" s="159"/>
      <c r="O476" s="159"/>
      <c r="P476" s="159"/>
      <c r="Q476" s="159"/>
      <c r="R476" s="159"/>
      <c r="S476" s="162"/>
      <c r="T476" s="162"/>
    </row>
    <row r="477" spans="1:20" ht="17.25" hidden="1" customHeight="1">
      <c r="A477" s="177"/>
      <c r="B477" s="277"/>
      <c r="C477" s="214">
        <v>45407</v>
      </c>
      <c r="D477" s="170" t="s">
        <v>113</v>
      </c>
      <c r="E477" s="171">
        <f t="shared" si="10"/>
        <v>473600000</v>
      </c>
      <c r="F477" s="170" t="s">
        <v>97</v>
      </c>
      <c r="G477" s="182">
        <v>500000</v>
      </c>
      <c r="H477" s="183">
        <v>947.2</v>
      </c>
      <c r="I477" s="216">
        <v>948.61</v>
      </c>
      <c r="J477" s="174" t="s">
        <v>112</v>
      </c>
      <c r="K477" s="201" t="str">
        <f t="shared" si="7"/>
        <v>ABRIL</v>
      </c>
      <c r="L477" s="217">
        <f t="shared" si="8"/>
        <v>705000</v>
      </c>
      <c r="M477" s="218">
        <f t="shared" si="9"/>
        <v>-704999.99999998405</v>
      </c>
      <c r="N477" s="159"/>
      <c r="O477" s="159"/>
      <c r="P477" s="159"/>
      <c r="Q477" s="159"/>
      <c r="R477" s="159"/>
      <c r="S477" s="162"/>
      <c r="T477" s="162"/>
    </row>
    <row r="478" spans="1:20" ht="17.25" hidden="1" customHeight="1">
      <c r="A478" s="177"/>
      <c r="B478" s="277"/>
      <c r="C478" s="214">
        <v>45407</v>
      </c>
      <c r="D478" s="170" t="s">
        <v>104</v>
      </c>
      <c r="E478" s="171">
        <f t="shared" si="10"/>
        <v>94710000</v>
      </c>
      <c r="F478" s="170" t="s">
        <v>97</v>
      </c>
      <c r="G478" s="182">
        <v>100000</v>
      </c>
      <c r="H478" s="183">
        <v>947.1</v>
      </c>
      <c r="I478" s="216">
        <v>948.61</v>
      </c>
      <c r="J478" s="188" t="s">
        <v>105</v>
      </c>
      <c r="K478" s="201" t="str">
        <f t="shared" si="7"/>
        <v>ABRIL</v>
      </c>
      <c r="L478" s="217">
        <f t="shared" si="8"/>
        <v>151000</v>
      </c>
      <c r="M478" s="218">
        <f t="shared" si="9"/>
        <v>-150999.9999999991</v>
      </c>
      <c r="N478" s="159"/>
      <c r="O478" s="159"/>
      <c r="P478" s="159"/>
      <c r="Q478" s="159"/>
      <c r="R478" s="159"/>
      <c r="S478" s="162"/>
      <c r="T478" s="162"/>
    </row>
    <row r="479" spans="1:20" ht="17.25" hidden="1" customHeight="1">
      <c r="A479" s="177"/>
      <c r="B479" s="277"/>
      <c r="C479" s="214">
        <v>45408</v>
      </c>
      <c r="D479" s="170" t="s">
        <v>96</v>
      </c>
      <c r="E479" s="171">
        <f t="shared" si="10"/>
        <v>284130000</v>
      </c>
      <c r="F479" s="170" t="s">
        <v>97</v>
      </c>
      <c r="G479" s="182">
        <v>300000</v>
      </c>
      <c r="H479" s="183">
        <v>947.1</v>
      </c>
      <c r="I479" s="216">
        <v>947.68</v>
      </c>
      <c r="J479" s="174" t="s">
        <v>112</v>
      </c>
      <c r="K479" s="201" t="str">
        <f t="shared" si="7"/>
        <v>ABRIL</v>
      </c>
      <c r="L479" s="217">
        <f t="shared" si="8"/>
        <v>174000</v>
      </c>
      <c r="M479" s="218">
        <f t="shared" si="9"/>
        <v>-452999.99999999726</v>
      </c>
      <c r="N479" s="159"/>
      <c r="O479" s="159"/>
      <c r="P479" s="159"/>
      <c r="Q479" s="159"/>
      <c r="R479" s="159"/>
      <c r="S479" s="162"/>
      <c r="T479" s="162"/>
    </row>
    <row r="480" spans="1:20" ht="17.25" hidden="1" customHeight="1">
      <c r="A480" s="177"/>
      <c r="B480" s="278"/>
      <c r="C480" s="214">
        <v>45408</v>
      </c>
      <c r="D480" s="170" t="s">
        <v>113</v>
      </c>
      <c r="E480" s="171">
        <f t="shared" si="10"/>
        <v>663040000</v>
      </c>
      <c r="F480" s="170" t="s">
        <v>97</v>
      </c>
      <c r="G480" s="182">
        <v>700000</v>
      </c>
      <c r="H480" s="183">
        <v>947.2</v>
      </c>
      <c r="I480" s="216">
        <v>947.68</v>
      </c>
      <c r="J480" s="174" t="s">
        <v>112</v>
      </c>
      <c r="K480" s="201" t="str">
        <f t="shared" si="7"/>
        <v>ABRIL</v>
      </c>
      <c r="L480" s="217">
        <f t="shared" si="8"/>
        <v>336000</v>
      </c>
      <c r="M480" s="218">
        <f t="shared" si="9"/>
        <v>-335999.99999993318</v>
      </c>
      <c r="N480" s="159"/>
      <c r="O480" s="159"/>
      <c r="P480" s="159"/>
      <c r="Q480" s="159"/>
      <c r="R480" s="159"/>
      <c r="S480" s="162"/>
      <c r="T480" s="162"/>
    </row>
    <row r="481" spans="1:20" ht="17.25" hidden="1" customHeight="1">
      <c r="A481" s="177"/>
      <c r="B481" s="276">
        <v>18</v>
      </c>
      <c r="C481" s="214">
        <v>45411</v>
      </c>
      <c r="D481" s="170" t="s">
        <v>96</v>
      </c>
      <c r="E481" s="171">
        <f t="shared" si="10"/>
        <v>849870000</v>
      </c>
      <c r="F481" s="170" t="s">
        <v>97</v>
      </c>
      <c r="G481" s="182">
        <v>900000</v>
      </c>
      <c r="H481" s="183">
        <v>944.3</v>
      </c>
      <c r="I481" s="216">
        <v>943.62</v>
      </c>
      <c r="J481" s="174" t="s">
        <v>112</v>
      </c>
      <c r="K481" s="201" t="str">
        <f t="shared" si="7"/>
        <v>ABRIL</v>
      </c>
      <c r="L481" s="217">
        <f t="shared" si="8"/>
        <v>-612000</v>
      </c>
      <c r="M481" s="218">
        <f t="shared" si="9"/>
        <v>-3041999.9999999958</v>
      </c>
      <c r="N481" s="159"/>
      <c r="O481" s="159"/>
      <c r="P481" s="159"/>
      <c r="Q481" s="159"/>
      <c r="R481" s="159"/>
      <c r="S481" s="162"/>
      <c r="T481" s="162"/>
    </row>
    <row r="482" spans="1:20" ht="17.25" hidden="1" customHeight="1">
      <c r="A482" s="177"/>
      <c r="B482" s="277"/>
      <c r="C482" s="214">
        <v>45411</v>
      </c>
      <c r="D482" s="170" t="s">
        <v>113</v>
      </c>
      <c r="E482" s="171">
        <f t="shared" si="10"/>
        <v>1413300000</v>
      </c>
      <c r="F482" s="170" t="s">
        <v>97</v>
      </c>
      <c r="G482" s="182">
        <v>1500000</v>
      </c>
      <c r="H482" s="183">
        <v>942.2</v>
      </c>
      <c r="I482" s="216">
        <v>943.62</v>
      </c>
      <c r="J482" s="174" t="s">
        <v>112</v>
      </c>
      <c r="K482" s="201" t="str">
        <f t="shared" si="7"/>
        <v>ABRIL</v>
      </c>
      <c r="L482" s="217">
        <f t="shared" si="8"/>
        <v>2130000</v>
      </c>
      <c r="M482" s="218">
        <f t="shared" si="9"/>
        <v>-2129999.9999999385</v>
      </c>
      <c r="N482" s="159"/>
      <c r="O482" s="159"/>
      <c r="P482" s="159"/>
      <c r="Q482" s="159"/>
      <c r="R482" s="159"/>
      <c r="S482" s="162"/>
      <c r="T482" s="162"/>
    </row>
    <row r="483" spans="1:20" ht="17.25" hidden="1" customHeight="1">
      <c r="A483" s="177"/>
      <c r="B483" s="277"/>
      <c r="C483" s="214">
        <v>45411</v>
      </c>
      <c r="D483" s="170" t="s">
        <v>104</v>
      </c>
      <c r="E483" s="171">
        <f t="shared" si="10"/>
        <v>188860000</v>
      </c>
      <c r="F483" s="170" t="s">
        <v>97</v>
      </c>
      <c r="G483" s="182">
        <v>200000</v>
      </c>
      <c r="H483" s="183">
        <v>944.3</v>
      </c>
      <c r="I483" s="216">
        <v>943.62</v>
      </c>
      <c r="J483" s="188" t="s">
        <v>105</v>
      </c>
      <c r="K483" s="201" t="str">
        <f t="shared" si="7"/>
        <v>ABRIL</v>
      </c>
      <c r="L483" s="217">
        <f t="shared" si="8"/>
        <v>-136000</v>
      </c>
      <c r="M483" s="218">
        <f t="shared" si="9"/>
        <v>135999.99999998999</v>
      </c>
      <c r="N483" s="159"/>
      <c r="O483" s="159"/>
      <c r="P483" s="159"/>
      <c r="Q483" s="159"/>
      <c r="R483" s="159"/>
      <c r="S483" s="162"/>
      <c r="T483" s="162"/>
    </row>
    <row r="484" spans="1:20" ht="17.25" hidden="1" customHeight="1">
      <c r="A484" s="177"/>
      <c r="B484" s="277"/>
      <c r="C484" s="214">
        <v>45412</v>
      </c>
      <c r="D484" s="170" t="s">
        <v>113</v>
      </c>
      <c r="E484" s="171">
        <f t="shared" si="10"/>
        <v>470150000</v>
      </c>
      <c r="F484" s="170" t="s">
        <v>97</v>
      </c>
      <c r="G484" s="182">
        <v>500000</v>
      </c>
      <c r="H484" s="183">
        <v>940.3</v>
      </c>
      <c r="I484" s="216">
        <v>954.25</v>
      </c>
      <c r="J484" s="174" t="s">
        <v>112</v>
      </c>
      <c r="K484" s="201" t="str">
        <f t="shared" si="7"/>
        <v>ABRIL</v>
      </c>
      <c r="L484" s="217">
        <f t="shared" si="8"/>
        <v>6975000</v>
      </c>
      <c r="M484" s="218">
        <f t="shared" si="9"/>
        <v>-1660000.0000000249</v>
      </c>
      <c r="N484" s="159"/>
      <c r="O484" s="159"/>
      <c r="P484" s="159"/>
      <c r="Q484" s="159"/>
      <c r="R484" s="159"/>
      <c r="S484" s="162"/>
      <c r="T484" s="162"/>
    </row>
    <row r="485" spans="1:20" ht="17.25" hidden="1" customHeight="1">
      <c r="A485" s="177"/>
      <c r="B485" s="277"/>
      <c r="C485" s="214">
        <v>45412</v>
      </c>
      <c r="D485" s="170" t="s">
        <v>96</v>
      </c>
      <c r="E485" s="171">
        <f t="shared" si="10"/>
        <v>862155000</v>
      </c>
      <c r="F485" s="170" t="s">
        <v>97</v>
      </c>
      <c r="G485" s="182">
        <v>900000</v>
      </c>
      <c r="H485" s="183">
        <v>957.95</v>
      </c>
      <c r="I485" s="216">
        <v>954.25</v>
      </c>
      <c r="J485" s="174" t="s">
        <v>112</v>
      </c>
      <c r="K485" s="201" t="str">
        <f t="shared" si="7"/>
        <v>ABRIL</v>
      </c>
      <c r="L485" s="217">
        <f t="shared" si="8"/>
        <v>-3330000</v>
      </c>
      <c r="M485" s="218">
        <f t="shared" si="9"/>
        <v>3330000.000000041</v>
      </c>
      <c r="N485" s="159"/>
      <c r="O485" s="159"/>
      <c r="P485" s="159"/>
      <c r="Q485" s="159"/>
      <c r="R485" s="159"/>
      <c r="S485" s="162"/>
      <c r="T485" s="162"/>
    </row>
    <row r="486" spans="1:20" ht="17.25" hidden="1" customHeight="1">
      <c r="A486" s="177"/>
      <c r="B486" s="277"/>
      <c r="C486" s="214">
        <v>45412</v>
      </c>
      <c r="D486" s="170" t="s">
        <v>113</v>
      </c>
      <c r="E486" s="171">
        <f t="shared" si="10"/>
        <v>478900000</v>
      </c>
      <c r="F486" s="170" t="s">
        <v>97</v>
      </c>
      <c r="G486" s="182">
        <v>500000</v>
      </c>
      <c r="H486" s="173">
        <v>957.8</v>
      </c>
      <c r="I486" s="216">
        <v>954.25</v>
      </c>
      <c r="J486" s="174" t="s">
        <v>112</v>
      </c>
      <c r="K486" s="201" t="str">
        <f t="shared" si="7"/>
        <v>ABRIL</v>
      </c>
      <c r="L486" s="217">
        <f t="shared" si="8"/>
        <v>-1775000</v>
      </c>
      <c r="M486" s="218">
        <f t="shared" si="9"/>
        <v>1774999.9999999772</v>
      </c>
      <c r="N486" s="159"/>
      <c r="O486" s="159"/>
      <c r="P486" s="159"/>
      <c r="Q486" s="159"/>
      <c r="R486" s="159"/>
      <c r="S486" s="162"/>
      <c r="T486" s="162"/>
    </row>
    <row r="487" spans="1:20" ht="17.25" hidden="1" customHeight="1">
      <c r="A487" s="177"/>
      <c r="B487" s="277"/>
      <c r="C487" s="214">
        <v>45412</v>
      </c>
      <c r="D487" s="170" t="s">
        <v>96</v>
      </c>
      <c r="E487" s="171">
        <f t="shared" si="10"/>
        <v>477950000</v>
      </c>
      <c r="F487" s="170" t="s">
        <v>97</v>
      </c>
      <c r="G487" s="182">
        <v>500000</v>
      </c>
      <c r="H487" s="183">
        <v>955.9</v>
      </c>
      <c r="I487" s="216">
        <v>954.25</v>
      </c>
      <c r="J487" s="174" t="s">
        <v>112</v>
      </c>
      <c r="K487" s="201" t="str">
        <f t="shared" si="7"/>
        <v>ABRIL</v>
      </c>
      <c r="L487" s="217">
        <f t="shared" si="8"/>
        <v>-825000</v>
      </c>
      <c r="M487" s="218">
        <f t="shared" si="9"/>
        <v>824999.99999998859</v>
      </c>
      <c r="N487" s="159"/>
      <c r="O487" s="159"/>
      <c r="P487" s="159"/>
      <c r="Q487" s="159"/>
      <c r="R487" s="159"/>
      <c r="S487" s="162"/>
      <c r="T487" s="162"/>
    </row>
    <row r="488" spans="1:20" ht="17.25" hidden="1" customHeight="1">
      <c r="A488" s="177"/>
      <c r="B488" s="277"/>
      <c r="C488" s="214">
        <v>45414</v>
      </c>
      <c r="D488" s="170" t="s">
        <v>96</v>
      </c>
      <c r="E488" s="171">
        <f t="shared" si="10"/>
        <v>1240720000</v>
      </c>
      <c r="F488" s="170" t="s">
        <v>97</v>
      </c>
      <c r="G488" s="182">
        <v>1300000</v>
      </c>
      <c r="H488" s="183">
        <v>954.4</v>
      </c>
      <c r="I488" s="216">
        <v>954.36</v>
      </c>
      <c r="J488" s="174" t="s">
        <v>112</v>
      </c>
      <c r="K488" s="201" t="str">
        <f t="shared" si="7"/>
        <v>MAYO</v>
      </c>
      <c r="L488" s="217">
        <f t="shared" si="8"/>
        <v>-52000</v>
      </c>
      <c r="M488" s="218">
        <f t="shared" si="9"/>
        <v>194999.99999997043</v>
      </c>
      <c r="N488" s="159"/>
      <c r="O488" s="159"/>
      <c r="P488" s="159"/>
      <c r="Q488" s="159"/>
      <c r="R488" s="159"/>
      <c r="S488" s="162"/>
      <c r="T488" s="162"/>
    </row>
    <row r="489" spans="1:20" ht="17.25" hidden="1" customHeight="1">
      <c r="A489" s="177"/>
      <c r="B489" s="277"/>
      <c r="C489" s="214">
        <v>45414</v>
      </c>
      <c r="D489" s="170" t="s">
        <v>113</v>
      </c>
      <c r="E489" s="171">
        <f t="shared" si="10"/>
        <v>955200000</v>
      </c>
      <c r="F489" s="170" t="s">
        <v>97</v>
      </c>
      <c r="G489" s="182">
        <v>1000000</v>
      </c>
      <c r="H489" s="173">
        <v>955.2</v>
      </c>
      <c r="I489" s="216">
        <v>954.36</v>
      </c>
      <c r="J489" s="174" t="s">
        <v>112</v>
      </c>
      <c r="K489" s="201" t="str">
        <f t="shared" si="7"/>
        <v>MAYO</v>
      </c>
      <c r="L489" s="217">
        <f t="shared" si="8"/>
        <v>-840000</v>
      </c>
      <c r="M489" s="218">
        <f t="shared" si="9"/>
        <v>840000.00000003178</v>
      </c>
      <c r="N489" s="159"/>
      <c r="O489" s="159"/>
      <c r="P489" s="159"/>
      <c r="Q489" s="159"/>
      <c r="R489" s="159"/>
      <c r="S489" s="162"/>
      <c r="T489" s="162"/>
    </row>
    <row r="490" spans="1:20" ht="17.25" hidden="1" customHeight="1">
      <c r="A490" s="177"/>
      <c r="B490" s="277"/>
      <c r="C490" s="214">
        <v>45414</v>
      </c>
      <c r="D490" s="170" t="s">
        <v>104</v>
      </c>
      <c r="E490" s="171">
        <f t="shared" si="10"/>
        <v>190880000</v>
      </c>
      <c r="F490" s="170" t="s">
        <v>97</v>
      </c>
      <c r="G490" s="182">
        <v>200000</v>
      </c>
      <c r="H490" s="183">
        <v>954.4</v>
      </c>
      <c r="I490" s="216">
        <v>938.29</v>
      </c>
      <c r="J490" s="188" t="s">
        <v>105</v>
      </c>
      <c r="K490" s="201" t="str">
        <f t="shared" si="7"/>
        <v>MAYO</v>
      </c>
      <c r="L490" s="217">
        <f t="shared" si="8"/>
        <v>-3222000</v>
      </c>
      <c r="M490" s="218">
        <f t="shared" si="9"/>
        <v>7999.999999992724</v>
      </c>
      <c r="N490" s="159"/>
      <c r="O490" s="159"/>
      <c r="P490" s="159"/>
      <c r="Q490" s="159"/>
      <c r="R490" s="159"/>
      <c r="S490" s="162"/>
      <c r="T490" s="162"/>
    </row>
    <row r="491" spans="1:20" ht="17.25" hidden="1" customHeight="1">
      <c r="A491" s="177"/>
      <c r="B491" s="277"/>
      <c r="C491" s="214">
        <v>45415</v>
      </c>
      <c r="D491" s="170" t="s">
        <v>113</v>
      </c>
      <c r="E491" s="171">
        <f t="shared" si="10"/>
        <v>764160000</v>
      </c>
      <c r="F491" s="170" t="s">
        <v>97</v>
      </c>
      <c r="G491" s="182">
        <v>800000</v>
      </c>
      <c r="H491" s="173">
        <v>955.2</v>
      </c>
      <c r="I491" s="216">
        <v>938.29</v>
      </c>
      <c r="J491" s="174" t="s">
        <v>112</v>
      </c>
      <c r="K491" s="201" t="str">
        <f t="shared" si="7"/>
        <v>MAYO</v>
      </c>
      <c r="L491" s="217">
        <f t="shared" si="8"/>
        <v>-13528000</v>
      </c>
      <c r="M491" s="218">
        <f t="shared" si="9"/>
        <v>13528000.000000065</v>
      </c>
      <c r="N491" s="159"/>
      <c r="O491" s="159"/>
      <c r="P491" s="159"/>
      <c r="Q491" s="159"/>
      <c r="R491" s="159"/>
      <c r="S491" s="162"/>
      <c r="T491" s="162"/>
    </row>
    <row r="492" spans="1:20" ht="17.25" hidden="1" customHeight="1">
      <c r="A492" s="177"/>
      <c r="B492" s="277"/>
      <c r="C492" s="214">
        <v>45415</v>
      </c>
      <c r="D492" s="170" t="s">
        <v>113</v>
      </c>
      <c r="E492" s="171">
        <f t="shared" si="10"/>
        <v>469000000</v>
      </c>
      <c r="F492" s="170" t="s">
        <v>97</v>
      </c>
      <c r="G492" s="182">
        <v>500000</v>
      </c>
      <c r="H492" s="173">
        <v>938</v>
      </c>
      <c r="I492" s="216">
        <v>938.29</v>
      </c>
      <c r="J492" s="174" t="s">
        <v>112</v>
      </c>
      <c r="K492" s="201" t="str">
        <f t="shared" si="7"/>
        <v>MAYO</v>
      </c>
      <c r="L492" s="217">
        <f t="shared" si="8"/>
        <v>145000</v>
      </c>
      <c r="M492" s="218">
        <f t="shared" si="9"/>
        <v>-144999.99999998181</v>
      </c>
      <c r="N492" s="159"/>
      <c r="O492" s="159"/>
      <c r="P492" s="159"/>
      <c r="Q492" s="159"/>
      <c r="R492" s="159"/>
      <c r="S492" s="162"/>
      <c r="T492" s="162"/>
    </row>
    <row r="493" spans="1:20" ht="17.25" hidden="1" customHeight="1">
      <c r="A493" s="177"/>
      <c r="B493" s="278"/>
      <c r="C493" s="214">
        <v>45415</v>
      </c>
      <c r="D493" s="170" t="s">
        <v>96</v>
      </c>
      <c r="E493" s="171">
        <f t="shared" si="10"/>
        <v>656250000</v>
      </c>
      <c r="F493" s="170" t="s">
        <v>97</v>
      </c>
      <c r="G493" s="182">
        <v>700000</v>
      </c>
      <c r="H493" s="183">
        <v>937.5</v>
      </c>
      <c r="I493" s="216">
        <v>938.29</v>
      </c>
      <c r="J493" s="174" t="s">
        <v>112</v>
      </c>
      <c r="K493" s="201" t="str">
        <f t="shared" si="7"/>
        <v>MAYO</v>
      </c>
      <c r="L493" s="217">
        <f t="shared" si="8"/>
        <v>553000</v>
      </c>
      <c r="M493" s="218">
        <f t="shared" si="9"/>
        <v>-552999.99999997451</v>
      </c>
      <c r="N493" s="159"/>
      <c r="O493" s="159"/>
      <c r="P493" s="159"/>
      <c r="Q493" s="159"/>
      <c r="R493" s="159"/>
      <c r="S493" s="162"/>
      <c r="T493" s="162"/>
    </row>
    <row r="494" spans="1:20" ht="17.25" hidden="1" customHeight="1">
      <c r="A494" s="177"/>
      <c r="B494" s="276">
        <v>19</v>
      </c>
      <c r="C494" s="214">
        <v>45418</v>
      </c>
      <c r="D494" s="170" t="s">
        <v>113</v>
      </c>
      <c r="E494" s="171">
        <f t="shared" si="10"/>
        <v>469550000</v>
      </c>
      <c r="F494" s="170" t="s">
        <v>97</v>
      </c>
      <c r="G494" s="182">
        <v>500000</v>
      </c>
      <c r="H494" s="173">
        <v>939.1</v>
      </c>
      <c r="I494" s="216">
        <v>930.17</v>
      </c>
      <c r="J494" s="174" t="s">
        <v>112</v>
      </c>
      <c r="K494" s="201" t="str">
        <f t="shared" si="7"/>
        <v>MAYO</v>
      </c>
      <c r="L494" s="217">
        <f t="shared" si="8"/>
        <v>-4465000</v>
      </c>
      <c r="M494" s="218">
        <f t="shared" si="9"/>
        <v>405000.00000002957</v>
      </c>
      <c r="N494" s="159"/>
      <c r="O494" s="159"/>
      <c r="P494" s="159"/>
      <c r="Q494" s="159"/>
      <c r="R494" s="159"/>
      <c r="S494" s="162"/>
      <c r="T494" s="162"/>
    </row>
    <row r="495" spans="1:20" ht="17.25" hidden="1" customHeight="1">
      <c r="A495" s="177"/>
      <c r="B495" s="277"/>
      <c r="C495" s="214">
        <v>45418</v>
      </c>
      <c r="D495" s="170" t="s">
        <v>113</v>
      </c>
      <c r="E495" s="171">
        <f t="shared" si="10"/>
        <v>1159000000</v>
      </c>
      <c r="F495" s="170" t="s">
        <v>97</v>
      </c>
      <c r="G495" s="182">
        <v>1250000</v>
      </c>
      <c r="H495" s="173">
        <v>927.2</v>
      </c>
      <c r="I495" s="216">
        <v>930.17</v>
      </c>
      <c r="J495" s="174" t="s">
        <v>112</v>
      </c>
      <c r="K495" s="201" t="str">
        <f t="shared" si="7"/>
        <v>MAYO</v>
      </c>
      <c r="L495" s="217">
        <f t="shared" si="8"/>
        <v>3712500</v>
      </c>
      <c r="M495" s="218">
        <f t="shared" si="9"/>
        <v>-3712499.999999892</v>
      </c>
      <c r="N495" s="159"/>
      <c r="O495" s="159"/>
      <c r="P495" s="159"/>
      <c r="Q495" s="159"/>
      <c r="R495" s="159"/>
      <c r="S495" s="162"/>
      <c r="T495" s="162"/>
    </row>
    <row r="496" spans="1:20" ht="17.25" hidden="1" customHeight="1">
      <c r="A496" s="177"/>
      <c r="B496" s="277"/>
      <c r="C496" s="214">
        <v>45418</v>
      </c>
      <c r="D496" s="170" t="s">
        <v>96</v>
      </c>
      <c r="E496" s="171">
        <f t="shared" si="10"/>
        <v>974557500</v>
      </c>
      <c r="F496" s="170" t="s">
        <v>97</v>
      </c>
      <c r="G496" s="182">
        <v>1050000</v>
      </c>
      <c r="H496" s="183">
        <v>928.15</v>
      </c>
      <c r="I496" s="216">
        <v>930.17</v>
      </c>
      <c r="J496" s="174" t="s">
        <v>112</v>
      </c>
      <c r="K496" s="201" t="str">
        <f t="shared" si="7"/>
        <v>MAYO</v>
      </c>
      <c r="L496" s="217">
        <f t="shared" si="8"/>
        <v>2121000</v>
      </c>
      <c r="M496" s="218">
        <f t="shared" si="9"/>
        <v>-2120999.9999999809</v>
      </c>
      <c r="N496" s="159"/>
      <c r="O496" s="159"/>
      <c r="P496" s="159"/>
      <c r="Q496" s="159"/>
      <c r="R496" s="159"/>
      <c r="S496" s="162"/>
      <c r="T496" s="162"/>
    </row>
    <row r="497" spans="1:20" ht="17.25" hidden="1" customHeight="1">
      <c r="A497" s="177"/>
      <c r="B497" s="277"/>
      <c r="C497" s="214">
        <v>45418</v>
      </c>
      <c r="D497" s="170" t="s">
        <v>104</v>
      </c>
      <c r="E497" s="171">
        <f t="shared" si="10"/>
        <v>232037500</v>
      </c>
      <c r="F497" s="170" t="s">
        <v>97</v>
      </c>
      <c r="G497" s="182">
        <v>250000</v>
      </c>
      <c r="H497" s="183">
        <v>928.15</v>
      </c>
      <c r="I497" s="216">
        <v>930.17</v>
      </c>
      <c r="J497" s="188" t="s">
        <v>105</v>
      </c>
      <c r="K497" s="201" t="str">
        <f t="shared" si="7"/>
        <v>MAYO</v>
      </c>
      <c r="L497" s="217">
        <f t="shared" si="8"/>
        <v>505000</v>
      </c>
      <c r="M497" s="218">
        <f t="shared" si="9"/>
        <v>-504999.99999999546</v>
      </c>
      <c r="N497" s="159"/>
      <c r="O497" s="159"/>
      <c r="P497" s="159"/>
      <c r="Q497" s="159"/>
      <c r="R497" s="159"/>
      <c r="S497" s="162"/>
      <c r="T497" s="162"/>
    </row>
    <row r="498" spans="1:20" ht="17.25" hidden="1" customHeight="1">
      <c r="A498" s="177"/>
      <c r="B498" s="277"/>
      <c r="C498" s="214">
        <v>45419</v>
      </c>
      <c r="D498" s="170" t="s">
        <v>96</v>
      </c>
      <c r="E498" s="171">
        <f t="shared" si="10"/>
        <v>654990000</v>
      </c>
      <c r="F498" s="170" t="s">
        <v>97</v>
      </c>
      <c r="G498" s="182">
        <v>700000</v>
      </c>
      <c r="H498" s="183">
        <v>935.7</v>
      </c>
      <c r="I498" s="216">
        <v>934.29</v>
      </c>
      <c r="J498" s="174" t="s">
        <v>112</v>
      </c>
      <c r="K498" s="201" t="str">
        <f t="shared" si="7"/>
        <v>MAYO</v>
      </c>
      <c r="L498" s="217">
        <f t="shared" si="8"/>
        <v>-987000</v>
      </c>
      <c r="M498" s="218">
        <f t="shared" si="9"/>
        <v>3871000.0000000605</v>
      </c>
      <c r="N498" s="159"/>
      <c r="O498" s="159"/>
      <c r="P498" s="159"/>
      <c r="Q498" s="159"/>
      <c r="R498" s="159"/>
      <c r="S498" s="162"/>
      <c r="T498" s="162"/>
    </row>
    <row r="499" spans="1:20" ht="17.25" hidden="1" customHeight="1">
      <c r="A499" s="177"/>
      <c r="B499" s="277"/>
      <c r="C499" s="214">
        <v>45419</v>
      </c>
      <c r="D499" s="170" t="s">
        <v>113</v>
      </c>
      <c r="E499" s="171">
        <f t="shared" si="10"/>
        <v>1170250000</v>
      </c>
      <c r="F499" s="170" t="s">
        <v>97</v>
      </c>
      <c r="G499" s="182">
        <v>1250000</v>
      </c>
      <c r="H499" s="173">
        <v>936.2</v>
      </c>
      <c r="I499" s="216">
        <v>934.29</v>
      </c>
      <c r="J499" s="174" t="s">
        <v>112</v>
      </c>
      <c r="K499" s="201" t="str">
        <f t="shared" si="7"/>
        <v>MAYO</v>
      </c>
      <c r="L499" s="217">
        <f t="shared" si="8"/>
        <v>-2387500</v>
      </c>
      <c r="M499" s="218">
        <f t="shared" si="9"/>
        <v>2387500.0000001024</v>
      </c>
      <c r="N499" s="159"/>
      <c r="O499" s="159"/>
      <c r="P499" s="159"/>
      <c r="Q499" s="159"/>
      <c r="R499" s="159"/>
      <c r="S499" s="162"/>
      <c r="T499" s="162"/>
    </row>
    <row r="500" spans="1:20" ht="17.25" hidden="1" customHeight="1">
      <c r="A500" s="177"/>
      <c r="B500" s="277"/>
      <c r="C500" s="214">
        <v>45420</v>
      </c>
      <c r="D500" s="170" t="s">
        <v>113</v>
      </c>
      <c r="E500" s="171">
        <f t="shared" si="10"/>
        <v>701400000</v>
      </c>
      <c r="F500" s="170" t="s">
        <v>97</v>
      </c>
      <c r="G500" s="182">
        <v>750000</v>
      </c>
      <c r="H500" s="173">
        <v>935.2</v>
      </c>
      <c r="I500" s="216">
        <v>936.76</v>
      </c>
      <c r="J500" s="174" t="s">
        <v>112</v>
      </c>
      <c r="K500" s="201" t="str">
        <f t="shared" si="7"/>
        <v>MAYO</v>
      </c>
      <c r="L500" s="217">
        <f t="shared" si="8"/>
        <v>1170000</v>
      </c>
      <c r="M500" s="218">
        <f t="shared" si="9"/>
        <v>682500.00000006135</v>
      </c>
      <c r="N500" s="159"/>
      <c r="O500" s="159"/>
      <c r="P500" s="159"/>
      <c r="Q500" s="159"/>
      <c r="R500" s="159"/>
      <c r="S500" s="162"/>
      <c r="T500" s="162"/>
    </row>
    <row r="501" spans="1:20" ht="17.25" hidden="1" customHeight="1">
      <c r="A501" s="177"/>
      <c r="B501" s="277"/>
      <c r="C501" s="214">
        <v>45420</v>
      </c>
      <c r="D501" s="170" t="s">
        <v>96</v>
      </c>
      <c r="E501" s="171">
        <f t="shared" si="10"/>
        <v>605410000</v>
      </c>
      <c r="F501" s="170" t="s">
        <v>97</v>
      </c>
      <c r="G501" s="182">
        <v>650000</v>
      </c>
      <c r="H501" s="183">
        <v>931.4</v>
      </c>
      <c r="I501" s="216">
        <v>936.76</v>
      </c>
      <c r="J501" s="174" t="s">
        <v>112</v>
      </c>
      <c r="K501" s="201" t="str">
        <f t="shared" si="7"/>
        <v>MAYO</v>
      </c>
      <c r="L501" s="217">
        <f t="shared" si="8"/>
        <v>3484000</v>
      </c>
      <c r="M501" s="218">
        <f t="shared" si="9"/>
        <v>-3484000.0000000088</v>
      </c>
      <c r="N501" s="159"/>
      <c r="O501" s="159"/>
      <c r="P501" s="159"/>
      <c r="Q501" s="159"/>
      <c r="R501" s="159"/>
      <c r="S501" s="162"/>
      <c r="T501" s="162"/>
    </row>
    <row r="502" spans="1:20" ht="17.25" hidden="1" customHeight="1">
      <c r="A502" s="177"/>
      <c r="B502" s="277"/>
      <c r="C502" s="214">
        <v>45421</v>
      </c>
      <c r="D502" s="170" t="s">
        <v>113</v>
      </c>
      <c r="E502" s="171">
        <f t="shared" si="10"/>
        <v>466100000</v>
      </c>
      <c r="F502" s="170" t="s">
        <v>97</v>
      </c>
      <c r="G502" s="182">
        <v>500000</v>
      </c>
      <c r="H502" s="173">
        <v>932.2</v>
      </c>
      <c r="I502" s="216">
        <v>930.99</v>
      </c>
      <c r="J502" s="174" t="s">
        <v>112</v>
      </c>
      <c r="K502" s="201" t="str">
        <f t="shared" si="7"/>
        <v>MAYO</v>
      </c>
      <c r="L502" s="217">
        <f t="shared" si="8"/>
        <v>-605000</v>
      </c>
      <c r="M502" s="218">
        <f t="shared" si="9"/>
        <v>-2279999.9999999725</v>
      </c>
      <c r="N502" s="159"/>
      <c r="O502" s="159"/>
      <c r="P502" s="159"/>
      <c r="Q502" s="159"/>
      <c r="R502" s="159"/>
      <c r="S502" s="162"/>
      <c r="T502" s="162"/>
    </row>
    <row r="503" spans="1:20" ht="17.25" hidden="1" customHeight="1">
      <c r="A503" s="177"/>
      <c r="B503" s="277"/>
      <c r="C503" s="214">
        <v>45421</v>
      </c>
      <c r="D503" s="170" t="s">
        <v>96</v>
      </c>
      <c r="E503" s="171">
        <f t="shared" si="10"/>
        <v>417847500</v>
      </c>
      <c r="F503" s="170" t="s">
        <v>97</v>
      </c>
      <c r="G503" s="182">
        <v>450000</v>
      </c>
      <c r="H503" s="183">
        <v>928.55</v>
      </c>
      <c r="I503" s="216">
        <v>930.99</v>
      </c>
      <c r="J503" s="174" t="s">
        <v>112</v>
      </c>
      <c r="K503" s="201" t="str">
        <f t="shared" si="7"/>
        <v>MAYO</v>
      </c>
      <c r="L503" s="217">
        <f t="shared" si="8"/>
        <v>1098000</v>
      </c>
      <c r="M503" s="218">
        <f t="shared" si="9"/>
        <v>-1098000.0000000244</v>
      </c>
      <c r="N503" s="159"/>
      <c r="O503" s="159"/>
      <c r="P503" s="159"/>
      <c r="Q503" s="159"/>
      <c r="R503" s="159"/>
      <c r="S503" s="162"/>
      <c r="T503" s="162"/>
    </row>
    <row r="504" spans="1:20" ht="17.25" hidden="1" customHeight="1">
      <c r="A504" s="177"/>
      <c r="B504" s="277"/>
      <c r="C504" s="214">
        <v>45421</v>
      </c>
      <c r="D504" s="170" t="s">
        <v>104</v>
      </c>
      <c r="E504" s="171">
        <f t="shared" si="10"/>
        <v>185710000</v>
      </c>
      <c r="F504" s="170" t="s">
        <v>97</v>
      </c>
      <c r="G504" s="182">
        <v>200000</v>
      </c>
      <c r="H504" s="183">
        <v>928.55</v>
      </c>
      <c r="I504" s="216">
        <v>930.99</v>
      </c>
      <c r="J504" s="188" t="s">
        <v>105</v>
      </c>
      <c r="K504" s="201" t="str">
        <f t="shared" si="7"/>
        <v>MAYO</v>
      </c>
      <c r="L504" s="217">
        <f t="shared" si="8"/>
        <v>488000</v>
      </c>
      <c r="M504" s="218">
        <f t="shared" si="9"/>
        <v>-488000.00000001094</v>
      </c>
      <c r="N504" s="159"/>
      <c r="O504" s="159"/>
      <c r="P504" s="159"/>
      <c r="Q504" s="159"/>
      <c r="R504" s="159"/>
      <c r="S504" s="162"/>
      <c r="T504" s="162"/>
    </row>
    <row r="505" spans="1:20" ht="17.25" hidden="1" customHeight="1">
      <c r="A505" s="177"/>
      <c r="B505" s="277"/>
      <c r="C505" s="214">
        <v>45422</v>
      </c>
      <c r="D505" s="170" t="s">
        <v>113</v>
      </c>
      <c r="E505" s="171">
        <f t="shared" si="10"/>
        <v>461100000</v>
      </c>
      <c r="F505" s="170" t="s">
        <v>97</v>
      </c>
      <c r="G505" s="182">
        <v>500000</v>
      </c>
      <c r="H505" s="173">
        <v>922.2</v>
      </c>
      <c r="I505" s="216">
        <v>922</v>
      </c>
      <c r="J505" s="174" t="s">
        <v>112</v>
      </c>
      <c r="K505" s="201" t="str">
        <f t="shared" si="7"/>
        <v>MAYO</v>
      </c>
      <c r="L505" s="217">
        <f t="shared" si="8"/>
        <v>-100000</v>
      </c>
      <c r="M505" s="218">
        <f t="shared" si="9"/>
        <v>-4394999.9999999814</v>
      </c>
      <c r="N505" s="159"/>
      <c r="O505" s="159"/>
      <c r="P505" s="159"/>
      <c r="Q505" s="159"/>
      <c r="R505" s="159"/>
      <c r="S505" s="162"/>
      <c r="T505" s="162"/>
    </row>
    <row r="506" spans="1:20" ht="17.25" hidden="1" customHeight="1">
      <c r="A506" s="177"/>
      <c r="B506" s="278"/>
      <c r="C506" s="214">
        <v>45422</v>
      </c>
      <c r="D506" s="170" t="s">
        <v>96</v>
      </c>
      <c r="E506" s="171">
        <f t="shared" si="10"/>
        <v>783615000</v>
      </c>
      <c r="F506" s="170" t="s">
        <v>97</v>
      </c>
      <c r="G506" s="182">
        <v>850000</v>
      </c>
      <c r="H506" s="183">
        <v>921.9</v>
      </c>
      <c r="I506" s="216">
        <v>922</v>
      </c>
      <c r="J506" s="174" t="s">
        <v>112</v>
      </c>
      <c r="K506" s="201" t="str">
        <f t="shared" si="7"/>
        <v>MAYO</v>
      </c>
      <c r="L506" s="217">
        <f t="shared" si="8"/>
        <v>85000</v>
      </c>
      <c r="M506" s="218">
        <f t="shared" si="9"/>
        <v>-85000.000000019325</v>
      </c>
      <c r="N506" s="159"/>
      <c r="O506" s="159"/>
      <c r="P506" s="159"/>
      <c r="Q506" s="159"/>
      <c r="R506" s="159"/>
      <c r="S506" s="162"/>
      <c r="T506" s="162"/>
    </row>
    <row r="507" spans="1:20" ht="17.25" hidden="1" customHeight="1">
      <c r="A507" s="177"/>
      <c r="B507" s="276">
        <v>20</v>
      </c>
      <c r="C507" s="214">
        <v>45425</v>
      </c>
      <c r="D507" s="170" t="s">
        <v>113</v>
      </c>
      <c r="E507" s="171">
        <f t="shared" si="10"/>
        <v>462675000</v>
      </c>
      <c r="F507" s="170" t="s">
        <v>97</v>
      </c>
      <c r="G507" s="182">
        <v>500000</v>
      </c>
      <c r="H507" s="173">
        <v>925.35</v>
      </c>
      <c r="I507" s="216">
        <v>922.1</v>
      </c>
      <c r="J507" s="174" t="s">
        <v>112</v>
      </c>
      <c r="K507" s="201" t="str">
        <f t="shared" si="7"/>
        <v>MAYO</v>
      </c>
      <c r="L507" s="217">
        <f t="shared" si="8"/>
        <v>-1625000</v>
      </c>
      <c r="M507" s="218">
        <f t="shared" si="9"/>
        <v>1675000.0000000114</v>
      </c>
      <c r="N507" s="159"/>
      <c r="O507" s="159"/>
      <c r="P507" s="159"/>
      <c r="Q507" s="159"/>
      <c r="R507" s="159"/>
      <c r="S507" s="162"/>
      <c r="T507" s="162"/>
    </row>
    <row r="508" spans="1:20" ht="17.25" hidden="1" customHeight="1">
      <c r="A508" s="177"/>
      <c r="B508" s="277"/>
      <c r="C508" s="214">
        <v>45425</v>
      </c>
      <c r="D508" s="170" t="s">
        <v>113</v>
      </c>
      <c r="E508" s="171">
        <f t="shared" si="10"/>
        <v>692400000</v>
      </c>
      <c r="F508" s="170" t="s">
        <v>97</v>
      </c>
      <c r="G508" s="182">
        <v>750000</v>
      </c>
      <c r="H508" s="173">
        <v>923.2</v>
      </c>
      <c r="I508" s="216">
        <v>922.1</v>
      </c>
      <c r="J508" s="174" t="s">
        <v>112</v>
      </c>
      <c r="K508" s="201" t="str">
        <f t="shared" si="7"/>
        <v>MAYO</v>
      </c>
      <c r="L508" s="217">
        <f t="shared" si="8"/>
        <v>-825000</v>
      </c>
      <c r="M508" s="218">
        <f t="shared" si="9"/>
        <v>825000.000000017</v>
      </c>
      <c r="N508" s="159"/>
      <c r="O508" s="159"/>
      <c r="P508" s="159"/>
      <c r="Q508" s="159"/>
      <c r="R508" s="159"/>
      <c r="S508" s="162"/>
      <c r="T508" s="162"/>
    </row>
    <row r="509" spans="1:20" ht="17.25" hidden="1" customHeight="1">
      <c r="A509" s="177"/>
      <c r="B509" s="277"/>
      <c r="C509" s="214">
        <v>45425</v>
      </c>
      <c r="D509" s="170" t="s">
        <v>96</v>
      </c>
      <c r="E509" s="171">
        <f t="shared" si="10"/>
        <v>784167500</v>
      </c>
      <c r="F509" s="170" t="s">
        <v>97</v>
      </c>
      <c r="G509" s="182">
        <v>850000</v>
      </c>
      <c r="H509" s="183">
        <v>922.55</v>
      </c>
      <c r="I509" s="216">
        <v>922.1</v>
      </c>
      <c r="J509" s="174" t="s">
        <v>112</v>
      </c>
      <c r="K509" s="201" t="str">
        <f t="shared" si="7"/>
        <v>MAYO</v>
      </c>
      <c r="L509" s="217">
        <f t="shared" si="8"/>
        <v>-382500</v>
      </c>
      <c r="M509" s="218">
        <f t="shared" si="9"/>
        <v>382499.99999994203</v>
      </c>
      <c r="N509" s="159"/>
      <c r="O509" s="159"/>
      <c r="P509" s="159"/>
      <c r="Q509" s="159"/>
      <c r="R509" s="159"/>
      <c r="S509" s="162"/>
      <c r="T509" s="162"/>
    </row>
    <row r="510" spans="1:20" ht="17.25" hidden="1" customHeight="1">
      <c r="A510" s="177"/>
      <c r="B510" s="277"/>
      <c r="C510" s="214">
        <v>45425</v>
      </c>
      <c r="D510" s="170" t="s">
        <v>104</v>
      </c>
      <c r="E510" s="171">
        <f t="shared" si="10"/>
        <v>369020000</v>
      </c>
      <c r="F510" s="170" t="s">
        <v>97</v>
      </c>
      <c r="G510" s="182">
        <v>400000</v>
      </c>
      <c r="H510" s="183">
        <v>922.55</v>
      </c>
      <c r="I510" s="216">
        <v>922.1</v>
      </c>
      <c r="J510" s="188" t="s">
        <v>105</v>
      </c>
      <c r="K510" s="201" t="str">
        <f t="shared" si="7"/>
        <v>MAYO</v>
      </c>
      <c r="L510" s="217">
        <f t="shared" si="8"/>
        <v>-180000</v>
      </c>
      <c r="M510" s="218">
        <f t="shared" si="9"/>
        <v>179999.9999999727</v>
      </c>
      <c r="N510" s="159"/>
      <c r="O510" s="159"/>
      <c r="P510" s="159"/>
      <c r="Q510" s="159"/>
      <c r="R510" s="159"/>
      <c r="S510" s="162"/>
      <c r="T510" s="162"/>
    </row>
    <row r="511" spans="1:20" ht="17.25" hidden="1" customHeight="1">
      <c r="A511" s="177"/>
      <c r="B511" s="277"/>
      <c r="C511" s="214">
        <v>45426</v>
      </c>
      <c r="D511" s="170" t="s">
        <v>96</v>
      </c>
      <c r="E511" s="171">
        <f t="shared" si="10"/>
        <v>1467440000</v>
      </c>
      <c r="F511" s="170" t="s">
        <v>97</v>
      </c>
      <c r="G511" s="182">
        <v>1600000</v>
      </c>
      <c r="H511" s="183">
        <v>917.15</v>
      </c>
      <c r="I511" s="216">
        <v>916.87</v>
      </c>
      <c r="J511" s="174" t="s">
        <v>112</v>
      </c>
      <c r="K511" s="201" t="str">
        <f t="shared" si="7"/>
        <v>MAYO</v>
      </c>
      <c r="L511" s="217">
        <f t="shared" si="8"/>
        <v>-448000</v>
      </c>
      <c r="M511" s="218">
        <f t="shared" si="9"/>
        <v>-7920000.0000000726</v>
      </c>
      <c r="N511" s="159"/>
      <c r="O511" s="159"/>
      <c r="P511" s="159"/>
      <c r="Q511" s="159"/>
      <c r="R511" s="159"/>
      <c r="S511" s="162"/>
      <c r="T511" s="162"/>
    </row>
    <row r="512" spans="1:20" ht="17.25" hidden="1" customHeight="1">
      <c r="A512" s="177"/>
      <c r="B512" s="277"/>
      <c r="C512" s="214">
        <v>45427</v>
      </c>
      <c r="D512" s="170" t="s">
        <v>113</v>
      </c>
      <c r="E512" s="171">
        <f t="shared" si="10"/>
        <v>908700000</v>
      </c>
      <c r="F512" s="170" t="s">
        <v>97</v>
      </c>
      <c r="G512" s="182">
        <v>1000000</v>
      </c>
      <c r="H512" s="173">
        <v>908.7</v>
      </c>
      <c r="I512" s="216">
        <v>909.06</v>
      </c>
      <c r="J512" s="174" t="s">
        <v>112</v>
      </c>
      <c r="K512" s="201" t="str">
        <f t="shared" si="7"/>
        <v>MAYO</v>
      </c>
      <c r="L512" s="217">
        <f t="shared" si="8"/>
        <v>360000</v>
      </c>
      <c r="M512" s="218">
        <f t="shared" si="9"/>
        <v>-8169999.999999959</v>
      </c>
      <c r="N512" s="159"/>
      <c r="O512" s="159"/>
      <c r="P512" s="159"/>
      <c r="Q512" s="159"/>
      <c r="R512" s="159"/>
      <c r="S512" s="162"/>
      <c r="T512" s="162"/>
    </row>
    <row r="513" spans="1:20" ht="17.25" hidden="1" customHeight="1">
      <c r="A513" s="177"/>
      <c r="B513" s="277"/>
      <c r="C513" s="214">
        <v>45427</v>
      </c>
      <c r="D513" s="170" t="s">
        <v>96</v>
      </c>
      <c r="E513" s="171">
        <f t="shared" si="10"/>
        <v>728440000</v>
      </c>
      <c r="F513" s="170" t="s">
        <v>97</v>
      </c>
      <c r="G513" s="182">
        <v>800000</v>
      </c>
      <c r="H513" s="183">
        <v>910.55</v>
      </c>
      <c r="I513" s="216">
        <v>909.06</v>
      </c>
      <c r="J513" s="174" t="s">
        <v>112</v>
      </c>
      <c r="K513" s="201" t="str">
        <f t="shared" si="7"/>
        <v>MAYO</v>
      </c>
      <c r="L513" s="217">
        <f t="shared" si="8"/>
        <v>-1192000</v>
      </c>
      <c r="M513" s="218">
        <f t="shared" si="9"/>
        <v>1192000.0000000072</v>
      </c>
      <c r="N513" s="159"/>
      <c r="O513" s="159"/>
      <c r="P513" s="159"/>
      <c r="Q513" s="159"/>
      <c r="R513" s="159"/>
      <c r="S513" s="162"/>
      <c r="T513" s="162"/>
    </row>
    <row r="514" spans="1:20" ht="17.25" hidden="1" customHeight="1">
      <c r="A514" s="177"/>
      <c r="B514" s="277"/>
      <c r="C514" s="214">
        <v>45428</v>
      </c>
      <c r="D514" s="170" t="s">
        <v>113</v>
      </c>
      <c r="E514" s="171">
        <f t="shared" si="10"/>
        <v>901200000</v>
      </c>
      <c r="F514" s="170" t="s">
        <v>97</v>
      </c>
      <c r="G514" s="182">
        <v>1000000</v>
      </c>
      <c r="H514" s="173">
        <v>901.2</v>
      </c>
      <c r="I514" s="216">
        <v>901.53</v>
      </c>
      <c r="J514" s="174" t="s">
        <v>112</v>
      </c>
      <c r="K514" s="201" t="str">
        <f t="shared" si="7"/>
        <v>MAYO</v>
      </c>
      <c r="L514" s="217">
        <f t="shared" si="8"/>
        <v>330000</v>
      </c>
      <c r="M514" s="218">
        <f t="shared" si="9"/>
        <v>-7859999.9999999003</v>
      </c>
      <c r="N514" s="159"/>
      <c r="O514" s="159"/>
      <c r="P514" s="159"/>
      <c r="Q514" s="159"/>
      <c r="R514" s="159"/>
      <c r="S514" s="162"/>
      <c r="T514" s="162"/>
    </row>
    <row r="515" spans="1:20" ht="17.25" hidden="1" customHeight="1">
      <c r="A515" s="177"/>
      <c r="B515" s="277"/>
      <c r="C515" s="214">
        <v>45428</v>
      </c>
      <c r="D515" s="170" t="s">
        <v>96</v>
      </c>
      <c r="E515" s="171">
        <f t="shared" si="10"/>
        <v>493927500</v>
      </c>
      <c r="F515" s="170" t="s">
        <v>97</v>
      </c>
      <c r="G515" s="182">
        <v>550000</v>
      </c>
      <c r="H515" s="183">
        <v>898.05</v>
      </c>
      <c r="I515" s="216">
        <v>901.53</v>
      </c>
      <c r="J515" s="174" t="s">
        <v>112</v>
      </c>
      <c r="K515" s="201" t="str">
        <f t="shared" si="7"/>
        <v>MAYO</v>
      </c>
      <c r="L515" s="217">
        <f t="shared" si="8"/>
        <v>1914000</v>
      </c>
      <c r="M515" s="218">
        <f t="shared" si="9"/>
        <v>-1914000.00000001</v>
      </c>
      <c r="N515" s="159"/>
      <c r="O515" s="159"/>
      <c r="P515" s="159"/>
      <c r="Q515" s="159"/>
      <c r="R515" s="159"/>
      <c r="S515" s="162"/>
      <c r="T515" s="162"/>
    </row>
    <row r="516" spans="1:20" ht="17.25" hidden="1" customHeight="1">
      <c r="A516" s="177"/>
      <c r="B516" s="277"/>
      <c r="C516" s="214">
        <v>45429</v>
      </c>
      <c r="D516" s="170" t="s">
        <v>113</v>
      </c>
      <c r="E516" s="171">
        <f t="shared" si="10"/>
        <v>1786400000</v>
      </c>
      <c r="F516" s="170" t="s">
        <v>97</v>
      </c>
      <c r="G516" s="182">
        <v>2000000</v>
      </c>
      <c r="H516" s="173">
        <v>893.2</v>
      </c>
      <c r="I516" s="216">
        <v>897.11</v>
      </c>
      <c r="J516" s="174" t="s">
        <v>112</v>
      </c>
      <c r="K516" s="201" t="str">
        <f t="shared" si="7"/>
        <v>MAYO</v>
      </c>
      <c r="L516" s="217">
        <f t="shared" si="8"/>
        <v>7820000</v>
      </c>
      <c r="M516" s="218">
        <f t="shared" si="9"/>
        <v>-16659999.999999855</v>
      </c>
      <c r="N516" s="159"/>
      <c r="O516" s="159"/>
      <c r="P516" s="159"/>
      <c r="Q516" s="159"/>
      <c r="R516" s="159"/>
      <c r="S516" s="162"/>
      <c r="T516" s="162"/>
    </row>
    <row r="517" spans="1:20" ht="17.25" hidden="1" customHeight="1">
      <c r="A517" s="177"/>
      <c r="B517" s="276">
        <v>21</v>
      </c>
      <c r="C517" s="214">
        <v>45432</v>
      </c>
      <c r="D517" s="170" t="s">
        <v>113</v>
      </c>
      <c r="E517" s="171">
        <f t="shared" si="10"/>
        <v>447100000</v>
      </c>
      <c r="F517" s="170" t="s">
        <v>97</v>
      </c>
      <c r="G517" s="182">
        <v>500000</v>
      </c>
      <c r="H517" s="173">
        <v>894.2</v>
      </c>
      <c r="I517" s="216">
        <v>886.79</v>
      </c>
      <c r="J517" s="174" t="s">
        <v>112</v>
      </c>
      <c r="K517" s="201" t="str">
        <f t="shared" si="7"/>
        <v>MAYO</v>
      </c>
      <c r="L517" s="217">
        <f t="shared" si="8"/>
        <v>-3705000</v>
      </c>
      <c r="M517" s="218">
        <f t="shared" si="9"/>
        <v>-1454999.9999999842</v>
      </c>
      <c r="N517" s="159"/>
      <c r="O517" s="159"/>
      <c r="P517" s="159"/>
      <c r="Q517" s="159"/>
      <c r="R517" s="159"/>
      <c r="S517" s="162"/>
      <c r="T517" s="162"/>
    </row>
    <row r="518" spans="1:20" ht="17.25" hidden="1" customHeight="1">
      <c r="A518" s="177"/>
      <c r="B518" s="277"/>
      <c r="C518" s="214">
        <v>45432</v>
      </c>
      <c r="D518" s="170" t="s">
        <v>113</v>
      </c>
      <c r="E518" s="171">
        <f t="shared" si="10"/>
        <v>1326300000</v>
      </c>
      <c r="F518" s="170" t="s">
        <v>97</v>
      </c>
      <c r="G518" s="182">
        <v>1500000</v>
      </c>
      <c r="H518" s="173">
        <v>884.2</v>
      </c>
      <c r="I518" s="216">
        <v>886.79</v>
      </c>
      <c r="J518" s="174" t="s">
        <v>112</v>
      </c>
      <c r="K518" s="201" t="str">
        <f t="shared" si="7"/>
        <v>MAYO</v>
      </c>
      <c r="L518" s="217">
        <f t="shared" si="8"/>
        <v>3885000</v>
      </c>
      <c r="M518" s="218">
        <f t="shared" si="9"/>
        <v>-3884999.9999998771</v>
      </c>
      <c r="N518" s="159"/>
      <c r="O518" s="159"/>
      <c r="P518" s="159"/>
      <c r="Q518" s="159"/>
      <c r="R518" s="159"/>
      <c r="S518" s="162"/>
      <c r="T518" s="162"/>
    </row>
    <row r="519" spans="1:20" ht="17.25" hidden="1" customHeight="1">
      <c r="A519" s="177"/>
      <c r="B519" s="277"/>
      <c r="C519" s="214">
        <v>45432</v>
      </c>
      <c r="D519" s="170" t="s">
        <v>96</v>
      </c>
      <c r="E519" s="171">
        <f t="shared" si="10"/>
        <v>443300000</v>
      </c>
      <c r="F519" s="170" t="s">
        <v>97</v>
      </c>
      <c r="G519" s="182">
        <v>500000</v>
      </c>
      <c r="H519" s="183">
        <v>886.6</v>
      </c>
      <c r="I519" s="216">
        <v>886.79</v>
      </c>
      <c r="J519" s="174" t="s">
        <v>112</v>
      </c>
      <c r="K519" s="201" t="str">
        <f t="shared" si="7"/>
        <v>MAYO</v>
      </c>
      <c r="L519" s="217">
        <f t="shared" si="8"/>
        <v>95000</v>
      </c>
      <c r="M519" s="218">
        <f t="shared" si="9"/>
        <v>-94999.999999970445</v>
      </c>
      <c r="N519" s="159"/>
      <c r="O519" s="159"/>
      <c r="P519" s="159"/>
      <c r="Q519" s="159"/>
      <c r="R519" s="159"/>
      <c r="S519" s="162"/>
      <c r="T519" s="162"/>
    </row>
    <row r="520" spans="1:20" ht="17.25" hidden="1" customHeight="1">
      <c r="A520" s="177"/>
      <c r="B520" s="277"/>
      <c r="C520" s="214">
        <v>45432</v>
      </c>
      <c r="D520" s="170" t="s">
        <v>104</v>
      </c>
      <c r="E520" s="171">
        <f t="shared" si="10"/>
        <v>88660000</v>
      </c>
      <c r="F520" s="170" t="s">
        <v>97</v>
      </c>
      <c r="G520" s="182">
        <v>100000</v>
      </c>
      <c r="H520" s="183">
        <v>886.6</v>
      </c>
      <c r="I520" s="216">
        <v>886.79</v>
      </c>
      <c r="J520" s="188" t="s">
        <v>105</v>
      </c>
      <c r="K520" s="201" t="str">
        <f t="shared" si="7"/>
        <v>MAYO</v>
      </c>
      <c r="L520" s="217">
        <f t="shared" si="8"/>
        <v>19000</v>
      </c>
      <c r="M520" s="218">
        <f t="shared" si="9"/>
        <v>-18999.999999994088</v>
      </c>
      <c r="N520" s="159"/>
      <c r="O520" s="159"/>
      <c r="P520" s="159"/>
      <c r="Q520" s="159"/>
      <c r="R520" s="159"/>
      <c r="S520" s="162"/>
      <c r="T520" s="162"/>
    </row>
    <row r="521" spans="1:20" ht="17.25" hidden="1" customHeight="1">
      <c r="A521" s="177"/>
      <c r="B521" s="277"/>
      <c r="C521" s="214">
        <v>45434</v>
      </c>
      <c r="D521" s="170" t="s">
        <v>113</v>
      </c>
      <c r="E521" s="171">
        <f t="shared" si="10"/>
        <v>1133562500</v>
      </c>
      <c r="F521" s="170" t="s">
        <v>97</v>
      </c>
      <c r="G521" s="182">
        <v>1250000</v>
      </c>
      <c r="H521" s="173">
        <v>906.85</v>
      </c>
      <c r="I521" s="216">
        <v>904.67</v>
      </c>
      <c r="J521" s="174" t="s">
        <v>112</v>
      </c>
      <c r="K521" s="201" t="str">
        <f t="shared" si="7"/>
        <v>MAYO</v>
      </c>
      <c r="L521" s="217">
        <f t="shared" si="8"/>
        <v>-2725000</v>
      </c>
      <c r="M521" s="218">
        <f t="shared" si="9"/>
        <v>25075000.000000075</v>
      </c>
      <c r="N521" s="159"/>
      <c r="O521" s="159"/>
      <c r="P521" s="159"/>
      <c r="Q521" s="159"/>
      <c r="R521" s="159"/>
      <c r="S521" s="162"/>
      <c r="T521" s="162"/>
    </row>
    <row r="522" spans="1:20" ht="17.25" hidden="1" customHeight="1">
      <c r="A522" s="177"/>
      <c r="B522" s="277"/>
      <c r="C522" s="214">
        <v>45434</v>
      </c>
      <c r="D522" s="170" t="s">
        <v>96</v>
      </c>
      <c r="E522" s="171">
        <f t="shared" si="10"/>
        <v>452500000</v>
      </c>
      <c r="F522" s="170" t="s">
        <v>97</v>
      </c>
      <c r="G522" s="182">
        <v>500000</v>
      </c>
      <c r="H522" s="183">
        <v>905</v>
      </c>
      <c r="I522" s="216">
        <v>904.67</v>
      </c>
      <c r="J522" s="174" t="s">
        <v>112</v>
      </c>
      <c r="K522" s="201" t="str">
        <f t="shared" si="7"/>
        <v>MAYO</v>
      </c>
      <c r="L522" s="217">
        <f t="shared" si="8"/>
        <v>-165000</v>
      </c>
      <c r="M522" s="218">
        <f t="shared" si="9"/>
        <v>165000.00000002046</v>
      </c>
      <c r="N522" s="159"/>
      <c r="O522" s="159"/>
      <c r="P522" s="159"/>
      <c r="Q522" s="159"/>
      <c r="R522" s="159"/>
      <c r="S522" s="162"/>
      <c r="T522" s="162"/>
    </row>
    <row r="523" spans="1:20" ht="17.25" hidden="1" customHeight="1">
      <c r="A523" s="177"/>
      <c r="B523" s="277"/>
      <c r="C523" s="214">
        <v>45434</v>
      </c>
      <c r="D523" s="170" t="s">
        <v>104</v>
      </c>
      <c r="E523" s="171">
        <f t="shared" si="10"/>
        <v>271500000</v>
      </c>
      <c r="F523" s="170" t="s">
        <v>97</v>
      </c>
      <c r="G523" s="182">
        <v>300000</v>
      </c>
      <c r="H523" s="183">
        <v>905</v>
      </c>
      <c r="I523" s="216">
        <v>904.67</v>
      </c>
      <c r="J523" s="188" t="s">
        <v>105</v>
      </c>
      <c r="K523" s="201" t="str">
        <f t="shared" si="7"/>
        <v>MAYO</v>
      </c>
      <c r="L523" s="217">
        <f t="shared" si="8"/>
        <v>-99000</v>
      </c>
      <c r="M523" s="218">
        <f t="shared" si="9"/>
        <v>99000.000000012282</v>
      </c>
      <c r="N523" s="159"/>
      <c r="O523" s="159"/>
      <c r="P523" s="159"/>
      <c r="Q523" s="159"/>
      <c r="R523" s="159"/>
      <c r="S523" s="162"/>
      <c r="T523" s="162"/>
    </row>
    <row r="524" spans="1:20" ht="17.25" hidden="1" customHeight="1">
      <c r="A524" s="177"/>
      <c r="B524" s="277"/>
      <c r="C524" s="214">
        <v>45435</v>
      </c>
      <c r="D524" s="170" t="s">
        <v>113</v>
      </c>
      <c r="E524" s="171">
        <f t="shared" si="10"/>
        <v>1134000000</v>
      </c>
      <c r="F524" s="170" t="s">
        <v>97</v>
      </c>
      <c r="G524" s="182">
        <v>1250000</v>
      </c>
      <c r="H524" s="173">
        <v>907.2</v>
      </c>
      <c r="I524" s="216">
        <v>908.95</v>
      </c>
      <c r="J524" s="174" t="s">
        <v>112</v>
      </c>
      <c r="K524" s="201" t="str">
        <f t="shared" si="7"/>
        <v>MAYO</v>
      </c>
      <c r="L524" s="217">
        <f t="shared" si="8"/>
        <v>2187500</v>
      </c>
      <c r="M524" s="218">
        <f t="shared" si="9"/>
        <v>3162500.000000108</v>
      </c>
      <c r="N524" s="159"/>
      <c r="O524" s="159"/>
      <c r="P524" s="159"/>
      <c r="Q524" s="159"/>
      <c r="R524" s="159"/>
      <c r="S524" s="162"/>
      <c r="T524" s="162"/>
    </row>
    <row r="525" spans="1:20" ht="17.25" hidden="1" customHeight="1">
      <c r="A525" s="177"/>
      <c r="B525" s="277"/>
      <c r="C525" s="214">
        <v>45436</v>
      </c>
      <c r="D525" s="170" t="s">
        <v>113</v>
      </c>
      <c r="E525" s="171">
        <f t="shared" si="10"/>
        <v>675900000</v>
      </c>
      <c r="F525" s="170" t="s">
        <v>97</v>
      </c>
      <c r="G525" s="182">
        <v>750000</v>
      </c>
      <c r="H525" s="173">
        <v>901.2</v>
      </c>
      <c r="I525" s="216">
        <v>903.17</v>
      </c>
      <c r="J525" s="174" t="s">
        <v>112</v>
      </c>
      <c r="K525" s="201" t="str">
        <f t="shared" si="7"/>
        <v>MAYO</v>
      </c>
      <c r="L525" s="217">
        <f t="shared" si="8"/>
        <v>1477500</v>
      </c>
      <c r="M525" s="218">
        <f t="shared" si="9"/>
        <v>-5812500</v>
      </c>
      <c r="N525" s="159"/>
      <c r="O525" s="159"/>
      <c r="P525" s="159"/>
      <c r="Q525" s="159"/>
      <c r="R525" s="159"/>
      <c r="S525" s="162"/>
      <c r="T525" s="162"/>
    </row>
    <row r="526" spans="1:20" ht="17.25" hidden="1" customHeight="1">
      <c r="A526" s="177"/>
      <c r="B526" s="277"/>
      <c r="C526" s="214">
        <v>45436</v>
      </c>
      <c r="D526" s="170" t="s">
        <v>96</v>
      </c>
      <c r="E526" s="171">
        <f t="shared" si="10"/>
        <v>542100000</v>
      </c>
      <c r="F526" s="170" t="s">
        <v>97</v>
      </c>
      <c r="G526" s="182">
        <v>600000</v>
      </c>
      <c r="H526" s="183">
        <v>903.5</v>
      </c>
      <c r="I526" s="216">
        <v>903.17</v>
      </c>
      <c r="J526" s="174" t="s">
        <v>112</v>
      </c>
      <c r="K526" s="201" t="str">
        <f t="shared" si="7"/>
        <v>MAYO</v>
      </c>
      <c r="L526" s="217">
        <f t="shared" si="8"/>
        <v>-198000</v>
      </c>
      <c r="M526" s="218">
        <f t="shared" si="9"/>
        <v>198000.00000002456</v>
      </c>
      <c r="N526" s="159"/>
      <c r="O526" s="159"/>
      <c r="P526" s="159"/>
      <c r="Q526" s="159"/>
      <c r="R526" s="159"/>
      <c r="S526" s="162"/>
      <c r="T526" s="162"/>
    </row>
    <row r="527" spans="1:20" ht="17.25" hidden="1" customHeight="1">
      <c r="A527" s="177"/>
      <c r="B527" s="276">
        <v>22</v>
      </c>
      <c r="C527" s="214">
        <v>45439</v>
      </c>
      <c r="D527" s="170" t="s">
        <v>113</v>
      </c>
      <c r="E527" s="171">
        <f t="shared" si="10"/>
        <v>902200000</v>
      </c>
      <c r="F527" s="170" t="s">
        <v>97</v>
      </c>
      <c r="G527" s="182">
        <v>1000000</v>
      </c>
      <c r="H527" s="173">
        <v>902.2</v>
      </c>
      <c r="I527" s="216">
        <v>900.28</v>
      </c>
      <c r="J527" s="174" t="s">
        <v>112</v>
      </c>
      <c r="K527" s="201" t="str">
        <f t="shared" si="7"/>
        <v>MAYO</v>
      </c>
      <c r="L527" s="217">
        <f t="shared" si="8"/>
        <v>-1920000</v>
      </c>
      <c r="M527" s="218">
        <f t="shared" si="9"/>
        <v>-969999.99999991362</v>
      </c>
      <c r="N527" s="159"/>
      <c r="O527" s="159"/>
      <c r="P527" s="159"/>
      <c r="Q527" s="159"/>
      <c r="R527" s="159"/>
      <c r="S527" s="162"/>
      <c r="T527" s="162"/>
    </row>
    <row r="528" spans="1:20" ht="17.25" hidden="1" customHeight="1">
      <c r="A528" s="177"/>
      <c r="B528" s="277"/>
      <c r="C528" s="214">
        <v>45439</v>
      </c>
      <c r="D528" s="170" t="s">
        <v>113</v>
      </c>
      <c r="E528" s="171">
        <f t="shared" si="10"/>
        <v>676650000</v>
      </c>
      <c r="F528" s="170" t="s">
        <v>97</v>
      </c>
      <c r="G528" s="182">
        <v>750000</v>
      </c>
      <c r="H528" s="173">
        <v>902.2</v>
      </c>
      <c r="I528" s="216">
        <v>900.28</v>
      </c>
      <c r="J528" s="174" t="s">
        <v>112</v>
      </c>
      <c r="K528" s="201" t="str">
        <f t="shared" si="7"/>
        <v>MAYO</v>
      </c>
      <c r="L528" s="217">
        <f t="shared" si="8"/>
        <v>-1440000</v>
      </c>
      <c r="M528" s="218">
        <f t="shared" si="9"/>
        <v>1440000.0000000545</v>
      </c>
      <c r="N528" s="159"/>
      <c r="O528" s="159"/>
      <c r="P528" s="159"/>
      <c r="Q528" s="159"/>
      <c r="R528" s="159"/>
      <c r="S528" s="162"/>
      <c r="T528" s="162"/>
    </row>
    <row r="529" spans="1:20" ht="17.25" hidden="1" customHeight="1">
      <c r="A529" s="177"/>
      <c r="B529" s="277"/>
      <c r="C529" s="214">
        <v>45439</v>
      </c>
      <c r="D529" s="170" t="s">
        <v>96</v>
      </c>
      <c r="E529" s="171">
        <f t="shared" si="10"/>
        <v>451500000</v>
      </c>
      <c r="F529" s="170" t="s">
        <v>97</v>
      </c>
      <c r="G529" s="182">
        <v>500000</v>
      </c>
      <c r="H529" s="183">
        <v>903</v>
      </c>
      <c r="I529" s="216">
        <v>900.28</v>
      </c>
      <c r="J529" s="174" t="s">
        <v>112</v>
      </c>
      <c r="K529" s="201" t="str">
        <f t="shared" si="7"/>
        <v>MAYO</v>
      </c>
      <c r="L529" s="217">
        <f t="shared" si="8"/>
        <v>-1360000</v>
      </c>
      <c r="M529" s="218">
        <f t="shared" si="9"/>
        <v>1360000.0000000137</v>
      </c>
      <c r="N529" s="159"/>
      <c r="O529" s="159"/>
      <c r="P529" s="159"/>
      <c r="Q529" s="159"/>
      <c r="R529" s="159"/>
      <c r="S529" s="162"/>
      <c r="T529" s="162"/>
    </row>
    <row r="530" spans="1:20" ht="17.25" hidden="1" customHeight="1">
      <c r="A530" s="177"/>
      <c r="B530" s="277"/>
      <c r="C530" s="214">
        <v>45440</v>
      </c>
      <c r="D530" s="170" t="s">
        <v>113</v>
      </c>
      <c r="E530" s="171">
        <f t="shared" si="10"/>
        <v>1345800000</v>
      </c>
      <c r="F530" s="170" t="s">
        <v>97</v>
      </c>
      <c r="G530" s="182">
        <v>1500000</v>
      </c>
      <c r="H530" s="173">
        <v>897.2</v>
      </c>
      <c r="I530" s="216">
        <v>898.13</v>
      </c>
      <c r="J530" s="174" t="s">
        <v>112</v>
      </c>
      <c r="K530" s="201" t="str">
        <f t="shared" si="7"/>
        <v>MAYO</v>
      </c>
      <c r="L530" s="217">
        <f t="shared" si="8"/>
        <v>1395000</v>
      </c>
      <c r="M530" s="218">
        <f t="shared" si="9"/>
        <v>-4619999.999999891</v>
      </c>
      <c r="N530" s="159"/>
      <c r="O530" s="159"/>
      <c r="P530" s="159"/>
      <c r="Q530" s="159"/>
      <c r="R530" s="159"/>
      <c r="S530" s="162"/>
      <c r="T530" s="162"/>
    </row>
    <row r="531" spans="1:20" ht="17.25" hidden="1" customHeight="1">
      <c r="A531" s="177"/>
      <c r="B531" s="277"/>
      <c r="C531" s="214">
        <v>45441</v>
      </c>
      <c r="D531" s="170" t="s">
        <v>113</v>
      </c>
      <c r="E531" s="171">
        <f t="shared" si="10"/>
        <v>909200000</v>
      </c>
      <c r="F531" s="170" t="s">
        <v>97</v>
      </c>
      <c r="G531" s="182">
        <v>1000000</v>
      </c>
      <c r="H531" s="173">
        <v>909.2</v>
      </c>
      <c r="I531" s="216">
        <v>907.67</v>
      </c>
      <c r="J531" s="174" t="s">
        <v>112</v>
      </c>
      <c r="K531" s="201" t="str">
        <f t="shared" si="7"/>
        <v>MAYO</v>
      </c>
      <c r="L531" s="217">
        <f t="shared" si="8"/>
        <v>-1530000</v>
      </c>
      <c r="M531" s="218">
        <f t="shared" si="9"/>
        <v>11070000.00000005</v>
      </c>
      <c r="N531" s="159"/>
      <c r="O531" s="159"/>
      <c r="P531" s="159"/>
      <c r="Q531" s="159"/>
      <c r="R531" s="159"/>
      <c r="S531" s="162"/>
      <c r="T531" s="162"/>
    </row>
    <row r="532" spans="1:20" ht="17.25" hidden="1" customHeight="1">
      <c r="A532" s="177"/>
      <c r="B532" s="277"/>
      <c r="C532" s="214">
        <v>45441</v>
      </c>
      <c r="D532" s="170" t="s">
        <v>96</v>
      </c>
      <c r="E532" s="171">
        <f t="shared" si="10"/>
        <v>463182000</v>
      </c>
      <c r="F532" s="170" t="s">
        <v>97</v>
      </c>
      <c r="G532" s="182">
        <v>510000</v>
      </c>
      <c r="H532" s="183">
        <v>908.2</v>
      </c>
      <c r="I532" s="216">
        <v>907.67</v>
      </c>
      <c r="J532" s="174" t="s">
        <v>112</v>
      </c>
      <c r="K532" s="201" t="str">
        <f t="shared" si="7"/>
        <v>MAYO</v>
      </c>
      <c r="L532" s="217">
        <f t="shared" si="8"/>
        <v>-270300</v>
      </c>
      <c r="M532" s="218">
        <f t="shared" si="9"/>
        <v>270300.00000004406</v>
      </c>
      <c r="N532" s="159"/>
      <c r="O532" s="159"/>
      <c r="P532" s="159"/>
      <c r="Q532" s="159"/>
      <c r="R532" s="159"/>
      <c r="S532" s="162"/>
      <c r="T532" s="162"/>
    </row>
    <row r="533" spans="1:20" ht="17.25" hidden="1" customHeight="1">
      <c r="A533" s="177"/>
      <c r="B533" s="277"/>
      <c r="C533" s="214">
        <v>45441</v>
      </c>
      <c r="D533" s="170" t="s">
        <v>104</v>
      </c>
      <c r="E533" s="171">
        <f t="shared" si="10"/>
        <v>363280000</v>
      </c>
      <c r="F533" s="170" t="s">
        <v>97</v>
      </c>
      <c r="G533" s="182">
        <v>400000</v>
      </c>
      <c r="H533" s="183">
        <v>908.2</v>
      </c>
      <c r="I533" s="216">
        <v>907.67</v>
      </c>
      <c r="J533" s="188" t="s">
        <v>105</v>
      </c>
      <c r="K533" s="201" t="str">
        <f t="shared" si="7"/>
        <v>MAYO</v>
      </c>
      <c r="L533" s="217">
        <f t="shared" si="8"/>
        <v>-212000</v>
      </c>
      <c r="M533" s="218">
        <f t="shared" si="9"/>
        <v>212000.00000003458</v>
      </c>
      <c r="N533" s="159"/>
      <c r="O533" s="159"/>
      <c r="P533" s="159"/>
      <c r="Q533" s="159"/>
      <c r="R533" s="159"/>
      <c r="S533" s="162"/>
      <c r="T533" s="162"/>
    </row>
    <row r="534" spans="1:20" ht="17.25" hidden="1" customHeight="1">
      <c r="A534" s="177"/>
      <c r="B534" s="277"/>
      <c r="C534" s="214">
        <v>45442</v>
      </c>
      <c r="D534" s="170" t="s">
        <v>113</v>
      </c>
      <c r="E534" s="171">
        <f t="shared" si="10"/>
        <v>1834400000</v>
      </c>
      <c r="F534" s="170" t="s">
        <v>97</v>
      </c>
      <c r="G534" s="182">
        <v>2000000</v>
      </c>
      <c r="H534" s="173">
        <v>917.2</v>
      </c>
      <c r="I534" s="216">
        <v>917.98</v>
      </c>
      <c r="J534" s="174" t="s">
        <v>112</v>
      </c>
      <c r="K534" s="201" t="str">
        <f t="shared" si="7"/>
        <v>MAYO</v>
      </c>
      <c r="L534" s="217">
        <f t="shared" si="8"/>
        <v>1560000</v>
      </c>
      <c r="M534" s="218">
        <f t="shared" si="9"/>
        <v>19060000.000000171</v>
      </c>
      <c r="N534" s="159"/>
      <c r="O534" s="159"/>
      <c r="P534" s="159"/>
      <c r="Q534" s="159"/>
      <c r="R534" s="159"/>
      <c r="S534" s="162"/>
      <c r="T534" s="162"/>
    </row>
    <row r="535" spans="1:20" ht="17.25" hidden="1" customHeight="1">
      <c r="A535" s="177"/>
      <c r="B535" s="277"/>
      <c r="C535" s="214">
        <v>45443</v>
      </c>
      <c r="D535" s="170" t="s">
        <v>96</v>
      </c>
      <c r="E535" s="171">
        <f t="shared" si="10"/>
        <v>596700000</v>
      </c>
      <c r="F535" s="170" t="s">
        <v>97</v>
      </c>
      <c r="G535" s="182">
        <v>650000</v>
      </c>
      <c r="H535" s="183">
        <v>918</v>
      </c>
      <c r="I535" s="216">
        <v>916.77</v>
      </c>
      <c r="J535" s="174" t="s">
        <v>112</v>
      </c>
      <c r="K535" s="201" t="str">
        <f t="shared" si="7"/>
        <v>MAYO</v>
      </c>
      <c r="L535" s="217">
        <f t="shared" si="8"/>
        <v>-799500</v>
      </c>
      <c r="M535" s="218">
        <f t="shared" si="9"/>
        <v>12999.999999988177</v>
      </c>
      <c r="N535" s="159"/>
      <c r="O535" s="159"/>
      <c r="P535" s="159"/>
      <c r="Q535" s="159"/>
      <c r="R535" s="159"/>
      <c r="S535" s="162"/>
      <c r="T535" s="162"/>
    </row>
    <row r="536" spans="1:20" ht="17.25" hidden="1" customHeight="1">
      <c r="A536" s="177"/>
      <c r="B536" s="278"/>
      <c r="C536" s="214">
        <v>45443</v>
      </c>
      <c r="D536" s="170" t="s">
        <v>113</v>
      </c>
      <c r="E536" s="171">
        <f t="shared" si="10"/>
        <v>1147750000</v>
      </c>
      <c r="F536" s="170" t="s">
        <v>97</v>
      </c>
      <c r="G536" s="182">
        <v>1250000</v>
      </c>
      <c r="H536" s="173">
        <v>918.2</v>
      </c>
      <c r="I536" s="216">
        <v>916.77</v>
      </c>
      <c r="J536" s="174" t="s">
        <v>112</v>
      </c>
      <c r="K536" s="201" t="str">
        <f t="shared" si="7"/>
        <v>MAYO</v>
      </c>
      <c r="L536" s="217">
        <f t="shared" si="8"/>
        <v>-1787500</v>
      </c>
      <c r="M536" s="218">
        <f t="shared" si="9"/>
        <v>1787500.0000000796</v>
      </c>
      <c r="N536" s="159"/>
      <c r="O536" s="159"/>
      <c r="P536" s="159"/>
      <c r="Q536" s="159"/>
      <c r="R536" s="159"/>
      <c r="S536" s="162"/>
      <c r="T536" s="162"/>
    </row>
    <row r="537" spans="1:20" ht="17.25" hidden="1" customHeight="1">
      <c r="A537" s="177"/>
      <c r="B537" s="276">
        <v>23</v>
      </c>
      <c r="C537" s="214">
        <v>45446</v>
      </c>
      <c r="D537" s="170" t="s">
        <v>113</v>
      </c>
      <c r="E537" s="171">
        <f t="shared" si="10"/>
        <v>2047950000</v>
      </c>
      <c r="F537" s="170" t="s">
        <v>97</v>
      </c>
      <c r="G537" s="182">
        <v>2250000</v>
      </c>
      <c r="H537" s="173">
        <v>910.2</v>
      </c>
      <c r="I537" s="216">
        <v>907.94</v>
      </c>
      <c r="J537" s="174" t="s">
        <v>112</v>
      </c>
      <c r="K537" s="201" t="str">
        <f t="shared" si="7"/>
        <v>JUNIO</v>
      </c>
      <c r="L537" s="217">
        <f t="shared" si="8"/>
        <v>-5084999.9999997616</v>
      </c>
      <c r="M537" s="218">
        <f t="shared" si="9"/>
        <v>-14782499.999999857</v>
      </c>
      <c r="N537" s="159"/>
      <c r="O537" s="159"/>
      <c r="P537" s="159"/>
      <c r="Q537" s="159"/>
      <c r="R537" s="159"/>
      <c r="S537" s="162"/>
      <c r="T537" s="162"/>
    </row>
    <row r="538" spans="1:20" ht="17.25" hidden="1" customHeight="1">
      <c r="A538" s="177"/>
      <c r="B538" s="277"/>
      <c r="C538" s="214">
        <v>45446</v>
      </c>
      <c r="D538" s="170" t="s">
        <v>96</v>
      </c>
      <c r="E538" s="171">
        <f t="shared" si="10"/>
        <v>952297500</v>
      </c>
      <c r="F538" s="170" t="s">
        <v>97</v>
      </c>
      <c r="G538" s="182">
        <v>1050000</v>
      </c>
      <c r="H538" s="183">
        <v>906.95</v>
      </c>
      <c r="I538" s="216">
        <v>907.94</v>
      </c>
      <c r="J538" s="174" t="s">
        <v>112</v>
      </c>
      <c r="K538" s="201" t="str">
        <f t="shared" si="7"/>
        <v>JUNIO</v>
      </c>
      <c r="L538" s="217">
        <f t="shared" si="8"/>
        <v>1039500</v>
      </c>
      <c r="M538" s="218">
        <f t="shared" si="9"/>
        <v>-1039500.0000000095</v>
      </c>
      <c r="N538" s="159"/>
      <c r="O538" s="159"/>
      <c r="P538" s="159"/>
      <c r="Q538" s="159"/>
      <c r="R538" s="159"/>
      <c r="S538" s="162"/>
      <c r="T538" s="162"/>
    </row>
    <row r="539" spans="1:20" ht="17.25" hidden="1" customHeight="1">
      <c r="A539" s="177"/>
      <c r="B539" s="277"/>
      <c r="C539" s="214">
        <v>45447</v>
      </c>
      <c r="D539" s="170" t="s">
        <v>113</v>
      </c>
      <c r="E539" s="171">
        <f t="shared" si="10"/>
        <v>1129000000</v>
      </c>
      <c r="F539" s="170" t="s">
        <v>97</v>
      </c>
      <c r="G539" s="182">
        <v>1250000</v>
      </c>
      <c r="H539" s="173">
        <v>903.2</v>
      </c>
      <c r="I539" s="216">
        <v>905.37</v>
      </c>
      <c r="J539" s="174" t="s">
        <v>112</v>
      </c>
      <c r="K539" s="201" t="str">
        <f t="shared" si="7"/>
        <v>JUNIO</v>
      </c>
      <c r="L539" s="217">
        <f t="shared" si="8"/>
        <v>2712500</v>
      </c>
      <c r="M539" s="218">
        <f t="shared" si="9"/>
        <v>-5925000.0000000112</v>
      </c>
      <c r="N539" s="159"/>
      <c r="O539" s="159"/>
      <c r="P539" s="159"/>
      <c r="Q539" s="159"/>
      <c r="R539" s="159"/>
      <c r="S539" s="162"/>
      <c r="T539" s="162"/>
    </row>
    <row r="540" spans="1:20" ht="17.25" hidden="1" customHeight="1">
      <c r="A540" s="177"/>
      <c r="B540" s="277"/>
      <c r="C540" s="214">
        <v>45447</v>
      </c>
      <c r="D540" s="170" t="s">
        <v>96</v>
      </c>
      <c r="E540" s="171">
        <f t="shared" si="10"/>
        <v>676987500</v>
      </c>
      <c r="F540" s="170" t="s">
        <v>97</v>
      </c>
      <c r="G540" s="182">
        <v>750000</v>
      </c>
      <c r="H540" s="183">
        <v>902.65</v>
      </c>
      <c r="I540" s="216">
        <v>905.37</v>
      </c>
      <c r="J540" s="174" t="s">
        <v>112</v>
      </c>
      <c r="K540" s="201" t="str">
        <f t="shared" si="7"/>
        <v>JUNIO</v>
      </c>
      <c r="L540" s="217">
        <f t="shared" si="8"/>
        <v>2040000</v>
      </c>
      <c r="M540" s="218">
        <f t="shared" si="9"/>
        <v>-2040000.0000000205</v>
      </c>
      <c r="N540" s="159"/>
      <c r="O540" s="159"/>
      <c r="P540" s="159"/>
      <c r="Q540" s="159"/>
      <c r="R540" s="159"/>
      <c r="S540" s="162"/>
      <c r="T540" s="162"/>
    </row>
    <row r="541" spans="1:20" ht="17.25" hidden="1" customHeight="1">
      <c r="A541" s="177"/>
      <c r="B541" s="277"/>
      <c r="C541" s="214">
        <v>45447</v>
      </c>
      <c r="D541" s="170" t="s">
        <v>104</v>
      </c>
      <c r="E541" s="171">
        <f t="shared" si="10"/>
        <v>361060000</v>
      </c>
      <c r="F541" s="170" t="s">
        <v>97</v>
      </c>
      <c r="G541" s="182">
        <v>400000</v>
      </c>
      <c r="H541" s="183">
        <v>902.65</v>
      </c>
      <c r="I541" s="216">
        <v>905.37</v>
      </c>
      <c r="J541" s="188" t="s">
        <v>105</v>
      </c>
      <c r="K541" s="201" t="str">
        <f t="shared" si="7"/>
        <v>JUNIO</v>
      </c>
      <c r="L541" s="217">
        <f t="shared" si="8"/>
        <v>1088000</v>
      </c>
      <c r="M541" s="218">
        <f t="shared" si="9"/>
        <v>-1088000.0000000109</v>
      </c>
      <c r="N541" s="159"/>
      <c r="O541" s="159"/>
      <c r="P541" s="159"/>
      <c r="Q541" s="159"/>
      <c r="R541" s="159"/>
      <c r="S541" s="162"/>
      <c r="T541" s="162"/>
    </row>
    <row r="542" spans="1:20" ht="17.25" hidden="1" customHeight="1">
      <c r="A542" s="177"/>
      <c r="B542" s="277"/>
      <c r="C542" s="214">
        <v>45448</v>
      </c>
      <c r="D542" s="170" t="s">
        <v>113</v>
      </c>
      <c r="E542" s="171">
        <f t="shared" si="10"/>
        <v>908200000</v>
      </c>
      <c r="F542" s="170" t="s">
        <v>97</v>
      </c>
      <c r="G542" s="182">
        <v>1000000</v>
      </c>
      <c r="H542" s="173">
        <v>908.2</v>
      </c>
      <c r="I542" s="216">
        <v>906.25</v>
      </c>
      <c r="J542" s="174" t="s">
        <v>112</v>
      </c>
      <c r="K542" s="201" t="str">
        <f t="shared" si="7"/>
        <v>JUNIO</v>
      </c>
      <c r="L542" s="217">
        <f t="shared" si="8"/>
        <v>-1950000</v>
      </c>
      <c r="M542" s="218">
        <f t="shared" si="9"/>
        <v>2830000.000000041</v>
      </c>
      <c r="N542" s="159"/>
      <c r="O542" s="159"/>
      <c r="P542" s="159"/>
      <c r="Q542" s="159"/>
      <c r="R542" s="159"/>
      <c r="S542" s="162"/>
      <c r="T542" s="162"/>
    </row>
    <row r="543" spans="1:20" ht="17.25" hidden="1" customHeight="1">
      <c r="A543" s="177"/>
      <c r="B543" s="277"/>
      <c r="C543" s="214">
        <v>45448</v>
      </c>
      <c r="D543" s="170" t="s">
        <v>96</v>
      </c>
      <c r="E543" s="171">
        <f t="shared" si="10"/>
        <v>724880000</v>
      </c>
      <c r="F543" s="170" t="s">
        <v>97</v>
      </c>
      <c r="G543" s="182">
        <v>800000</v>
      </c>
      <c r="H543" s="183">
        <v>906.1</v>
      </c>
      <c r="I543" s="216">
        <v>906.25</v>
      </c>
      <c r="J543" s="174" t="s">
        <v>112</v>
      </c>
      <c r="K543" s="201" t="str">
        <f t="shared" si="7"/>
        <v>JUNIO</v>
      </c>
      <c r="L543" s="217">
        <f t="shared" si="8"/>
        <v>120000</v>
      </c>
      <c r="M543" s="218">
        <f t="shared" si="9"/>
        <v>-119999.99999998181</v>
      </c>
      <c r="N543" s="159"/>
      <c r="O543" s="159"/>
      <c r="P543" s="159"/>
      <c r="Q543" s="159"/>
      <c r="R543" s="159"/>
      <c r="S543" s="162"/>
      <c r="T543" s="162"/>
    </row>
    <row r="544" spans="1:20" ht="17.25" hidden="1" customHeight="1">
      <c r="A544" s="177"/>
      <c r="B544" s="277"/>
      <c r="C544" s="214">
        <v>45449</v>
      </c>
      <c r="D544" s="170" t="s">
        <v>113</v>
      </c>
      <c r="E544" s="171">
        <f t="shared" si="10"/>
        <v>908200000</v>
      </c>
      <c r="F544" s="170" t="s">
        <v>97</v>
      </c>
      <c r="G544" s="182">
        <v>1000000</v>
      </c>
      <c r="H544" s="173">
        <v>908.2</v>
      </c>
      <c r="I544" s="216">
        <v>910.45</v>
      </c>
      <c r="J544" s="174" t="s">
        <v>112</v>
      </c>
      <c r="K544" s="201" t="str">
        <f t="shared" si="7"/>
        <v>JUNIO</v>
      </c>
      <c r="L544" s="217">
        <f t="shared" si="8"/>
        <v>2250000</v>
      </c>
      <c r="M544" s="218">
        <f t="shared" si="9"/>
        <v>1950000.0000000454</v>
      </c>
      <c r="N544" s="159"/>
      <c r="O544" s="159"/>
      <c r="P544" s="159"/>
      <c r="Q544" s="159"/>
      <c r="R544" s="159"/>
      <c r="S544" s="162"/>
      <c r="T544" s="162"/>
    </row>
    <row r="545" spans="1:20" ht="17.25" hidden="1" customHeight="1">
      <c r="A545" s="177"/>
      <c r="B545" s="277"/>
      <c r="C545" s="214">
        <v>45449</v>
      </c>
      <c r="D545" s="170" t="s">
        <v>96</v>
      </c>
      <c r="E545" s="171">
        <f t="shared" si="10"/>
        <v>545460000</v>
      </c>
      <c r="F545" s="170" t="s">
        <v>97</v>
      </c>
      <c r="G545" s="182">
        <v>600000</v>
      </c>
      <c r="H545" s="183">
        <v>909.1</v>
      </c>
      <c r="I545" s="216">
        <v>910.45</v>
      </c>
      <c r="J545" s="174" t="s">
        <v>112</v>
      </c>
      <c r="K545" s="201" t="str">
        <f t="shared" si="7"/>
        <v>JUNIO</v>
      </c>
      <c r="L545" s="217">
        <f t="shared" si="8"/>
        <v>810000</v>
      </c>
      <c r="M545" s="218">
        <f t="shared" si="9"/>
        <v>-810000.00000001362</v>
      </c>
      <c r="N545" s="159"/>
      <c r="O545" s="159"/>
      <c r="P545" s="159"/>
      <c r="Q545" s="159"/>
      <c r="R545" s="159"/>
      <c r="S545" s="162"/>
      <c r="T545" s="162"/>
    </row>
    <row r="546" spans="1:20" ht="17.25" hidden="1" customHeight="1">
      <c r="A546" s="177"/>
      <c r="B546" s="277"/>
      <c r="C546" s="214">
        <v>45450</v>
      </c>
      <c r="D546" s="170" t="s">
        <v>113</v>
      </c>
      <c r="E546" s="171">
        <f t="shared" si="10"/>
        <v>1378575000</v>
      </c>
      <c r="F546" s="170" t="s">
        <v>97</v>
      </c>
      <c r="G546" s="182">
        <v>1500000</v>
      </c>
      <c r="H546" s="173">
        <v>919.05</v>
      </c>
      <c r="I546" s="216">
        <v>916.84</v>
      </c>
      <c r="J546" s="174" t="s">
        <v>112</v>
      </c>
      <c r="K546" s="201" t="str">
        <f t="shared" si="7"/>
        <v>JUNIO</v>
      </c>
      <c r="L546" s="217">
        <f t="shared" si="8"/>
        <v>-3315000</v>
      </c>
      <c r="M546" s="218">
        <f t="shared" si="9"/>
        <v>12899999.999999864</v>
      </c>
      <c r="N546" s="159"/>
      <c r="O546" s="159"/>
      <c r="P546" s="159"/>
      <c r="Q546" s="159"/>
      <c r="R546" s="159"/>
      <c r="S546" s="162"/>
      <c r="T546" s="162"/>
    </row>
    <row r="547" spans="1:20" ht="17.25" hidden="1" customHeight="1">
      <c r="A547" s="177"/>
      <c r="B547" s="277"/>
      <c r="C547" s="214">
        <v>45450</v>
      </c>
      <c r="D547" s="170" t="s">
        <v>96</v>
      </c>
      <c r="E547" s="171">
        <f t="shared" si="10"/>
        <v>549270000</v>
      </c>
      <c r="F547" s="170" t="s">
        <v>97</v>
      </c>
      <c r="G547" s="182">
        <v>600000</v>
      </c>
      <c r="H547" s="183">
        <v>915.45</v>
      </c>
      <c r="I547" s="216">
        <v>916.84</v>
      </c>
      <c r="J547" s="174" t="s">
        <v>112</v>
      </c>
      <c r="K547" s="201" t="str">
        <f t="shared" si="7"/>
        <v>JUNIO</v>
      </c>
      <c r="L547" s="217">
        <f t="shared" si="8"/>
        <v>834000</v>
      </c>
      <c r="M547" s="218">
        <f t="shared" si="9"/>
        <v>-833999.99999999185</v>
      </c>
      <c r="N547" s="159"/>
      <c r="O547" s="159"/>
      <c r="P547" s="159"/>
      <c r="Q547" s="159"/>
      <c r="R547" s="159"/>
      <c r="S547" s="162"/>
      <c r="T547" s="162"/>
    </row>
    <row r="548" spans="1:20" ht="17.25" hidden="1" customHeight="1">
      <c r="A548" s="177"/>
      <c r="B548" s="278"/>
      <c r="C548" s="214">
        <v>45450</v>
      </c>
      <c r="D548" s="170" t="s">
        <v>104</v>
      </c>
      <c r="E548" s="171">
        <f t="shared" si="10"/>
        <v>137317500</v>
      </c>
      <c r="F548" s="170" t="s">
        <v>97</v>
      </c>
      <c r="G548" s="182">
        <v>150000</v>
      </c>
      <c r="H548" s="183">
        <v>915.45</v>
      </c>
      <c r="I548" s="216">
        <v>916.84</v>
      </c>
      <c r="J548" s="188" t="s">
        <v>105</v>
      </c>
      <c r="K548" s="201" t="str">
        <f t="shared" si="7"/>
        <v>JUNIO</v>
      </c>
      <c r="L548" s="217">
        <f t="shared" si="8"/>
        <v>208500</v>
      </c>
      <c r="M548" s="218">
        <f t="shared" si="9"/>
        <v>-208499.99999999796</v>
      </c>
      <c r="N548" s="159"/>
      <c r="O548" s="159"/>
      <c r="P548" s="159"/>
      <c r="Q548" s="159"/>
      <c r="R548" s="159"/>
      <c r="S548" s="162"/>
      <c r="T548" s="162"/>
    </row>
    <row r="549" spans="1:20" ht="17.25" hidden="1" customHeight="1">
      <c r="A549" s="177"/>
      <c r="B549" s="276">
        <v>24</v>
      </c>
      <c r="C549" s="214">
        <v>45453</v>
      </c>
      <c r="D549" s="170" t="s">
        <v>113</v>
      </c>
      <c r="E549" s="171">
        <f t="shared" si="10"/>
        <v>1155250000</v>
      </c>
      <c r="F549" s="170" t="s">
        <v>97</v>
      </c>
      <c r="G549" s="182">
        <v>1250000</v>
      </c>
      <c r="H549" s="173">
        <v>924.2</v>
      </c>
      <c r="I549" s="216">
        <v>923.24</v>
      </c>
      <c r="J549" s="174" t="s">
        <v>112</v>
      </c>
      <c r="K549" s="201" t="str">
        <f t="shared" si="7"/>
        <v>JUNIO</v>
      </c>
      <c r="L549" s="217">
        <f t="shared" si="8"/>
        <v>-1200000</v>
      </c>
      <c r="M549" s="218">
        <f t="shared" si="9"/>
        <v>9200000.0000000168</v>
      </c>
      <c r="N549" s="159"/>
      <c r="O549" s="159"/>
      <c r="P549" s="159"/>
      <c r="Q549" s="159"/>
      <c r="R549" s="159"/>
      <c r="S549" s="162"/>
      <c r="T549" s="162"/>
    </row>
    <row r="550" spans="1:20" ht="17.25" hidden="1" customHeight="1">
      <c r="A550" s="177"/>
      <c r="B550" s="277"/>
      <c r="C550" s="214">
        <v>45453</v>
      </c>
      <c r="D550" s="170" t="s">
        <v>96</v>
      </c>
      <c r="E550" s="171">
        <f t="shared" si="10"/>
        <v>553410000</v>
      </c>
      <c r="F550" s="170" t="s">
        <v>97</v>
      </c>
      <c r="G550" s="182">
        <v>600000</v>
      </c>
      <c r="H550" s="183">
        <v>922.35</v>
      </c>
      <c r="I550" s="216">
        <v>923.24</v>
      </c>
      <c r="J550" s="174" t="s">
        <v>112</v>
      </c>
      <c r="K550" s="201" t="str">
        <f t="shared" si="7"/>
        <v>JUNIO</v>
      </c>
      <c r="L550" s="217">
        <f t="shared" si="8"/>
        <v>534000</v>
      </c>
      <c r="M550" s="218">
        <f t="shared" si="9"/>
        <v>-533999.99999999185</v>
      </c>
      <c r="N550" s="159"/>
      <c r="O550" s="159"/>
      <c r="P550" s="159"/>
      <c r="Q550" s="159"/>
      <c r="R550" s="159"/>
      <c r="S550" s="162"/>
      <c r="T550" s="162"/>
    </row>
    <row r="551" spans="1:20" ht="17.25" hidden="1" customHeight="1">
      <c r="A551" s="177"/>
      <c r="B551" s="277"/>
      <c r="C551" s="214">
        <v>45453</v>
      </c>
      <c r="D551" s="170" t="s">
        <v>104</v>
      </c>
      <c r="E551" s="171">
        <f t="shared" si="10"/>
        <v>184470000</v>
      </c>
      <c r="F551" s="170" t="s">
        <v>97</v>
      </c>
      <c r="G551" s="182">
        <v>200000</v>
      </c>
      <c r="H551" s="183">
        <v>922.35</v>
      </c>
      <c r="I551" s="216">
        <v>923.24</v>
      </c>
      <c r="J551" s="188" t="s">
        <v>105</v>
      </c>
      <c r="K551" s="201" t="str">
        <f t="shared" si="7"/>
        <v>JUNIO</v>
      </c>
      <c r="L551" s="217">
        <f t="shared" si="8"/>
        <v>178000</v>
      </c>
      <c r="M551" s="218">
        <f t="shared" si="9"/>
        <v>-177999.99999999726</v>
      </c>
      <c r="N551" s="159"/>
      <c r="O551" s="159"/>
      <c r="P551" s="159"/>
      <c r="Q551" s="159"/>
      <c r="R551" s="159"/>
      <c r="S551" s="162"/>
      <c r="T551" s="162"/>
    </row>
    <row r="552" spans="1:20" ht="17.25" hidden="1" customHeight="1">
      <c r="A552" s="177"/>
      <c r="B552" s="277"/>
      <c r="C552" s="214">
        <v>45454</v>
      </c>
      <c r="D552" s="170" t="s">
        <v>113</v>
      </c>
      <c r="E552" s="171">
        <f t="shared" si="10"/>
        <v>1384800000</v>
      </c>
      <c r="F552" s="170" t="s">
        <v>97</v>
      </c>
      <c r="G552" s="182">
        <v>1500000</v>
      </c>
      <c r="H552" s="173">
        <v>923.2</v>
      </c>
      <c r="I552" s="216">
        <v>924.18</v>
      </c>
      <c r="J552" s="174" t="s">
        <v>112</v>
      </c>
      <c r="K552" s="201" t="str">
        <f t="shared" si="7"/>
        <v>JUNIO</v>
      </c>
      <c r="L552" s="217">
        <f t="shared" si="8"/>
        <v>1470000</v>
      </c>
      <c r="M552" s="218">
        <f t="shared" si="9"/>
        <v>-59999.99999994543</v>
      </c>
      <c r="N552" s="159"/>
      <c r="O552" s="159"/>
      <c r="P552" s="159"/>
      <c r="Q552" s="159"/>
      <c r="R552" s="159"/>
      <c r="S552" s="162"/>
      <c r="T552" s="162"/>
    </row>
    <row r="553" spans="1:20" ht="17.25" hidden="1" customHeight="1">
      <c r="A553" s="177"/>
      <c r="B553" s="277"/>
      <c r="C553" s="214">
        <v>45455</v>
      </c>
      <c r="D553" s="170" t="s">
        <v>96</v>
      </c>
      <c r="E553" s="171">
        <f t="shared" si="10"/>
        <v>687000000</v>
      </c>
      <c r="F553" s="170" t="s">
        <v>97</v>
      </c>
      <c r="G553" s="182">
        <v>750000</v>
      </c>
      <c r="H553" s="183">
        <v>916</v>
      </c>
      <c r="I553" s="216">
        <v>914.86</v>
      </c>
      <c r="J553" s="174" t="s">
        <v>112</v>
      </c>
      <c r="K553" s="201" t="str">
        <f t="shared" si="7"/>
        <v>JUNIO</v>
      </c>
      <c r="L553" s="217">
        <f t="shared" si="8"/>
        <v>-855000</v>
      </c>
      <c r="M553" s="218">
        <f t="shared" si="9"/>
        <v>-6134999.9999999627</v>
      </c>
      <c r="N553" s="159"/>
      <c r="O553" s="159"/>
      <c r="P553" s="159"/>
      <c r="Q553" s="159"/>
      <c r="R553" s="159"/>
      <c r="S553" s="162"/>
      <c r="T553" s="162"/>
    </row>
    <row r="554" spans="1:20" ht="17.25" hidden="1" customHeight="1">
      <c r="A554" s="177"/>
      <c r="B554" s="277"/>
      <c r="C554" s="214">
        <v>45456</v>
      </c>
      <c r="D554" s="170" t="s">
        <v>113</v>
      </c>
      <c r="E554" s="171">
        <f t="shared" si="10"/>
        <v>919200000</v>
      </c>
      <c r="F554" s="170" t="s">
        <v>97</v>
      </c>
      <c r="G554" s="182">
        <v>1000000</v>
      </c>
      <c r="H554" s="173">
        <v>919.2</v>
      </c>
      <c r="I554" s="216">
        <v>919.49</v>
      </c>
      <c r="J554" s="174" t="s">
        <v>112</v>
      </c>
      <c r="K554" s="201" t="str">
        <f t="shared" si="7"/>
        <v>JUNIO</v>
      </c>
      <c r="L554" s="217">
        <f t="shared" si="8"/>
        <v>290000</v>
      </c>
      <c r="M554" s="218">
        <f t="shared" si="9"/>
        <v>4340000.0000000317</v>
      </c>
      <c r="N554" s="159"/>
      <c r="O554" s="159"/>
      <c r="P554" s="159"/>
      <c r="Q554" s="159"/>
      <c r="R554" s="159"/>
      <c r="S554" s="162"/>
      <c r="T554" s="162"/>
    </row>
    <row r="555" spans="1:20" ht="17.25" hidden="1" customHeight="1">
      <c r="A555" s="177"/>
      <c r="B555" s="277"/>
      <c r="C555" s="214">
        <v>45456</v>
      </c>
      <c r="D555" s="170" t="s">
        <v>96</v>
      </c>
      <c r="E555" s="171">
        <f t="shared" si="10"/>
        <v>507017500</v>
      </c>
      <c r="F555" s="170" t="s">
        <v>97</v>
      </c>
      <c r="G555" s="182">
        <v>550000</v>
      </c>
      <c r="H555" s="183">
        <v>921.85</v>
      </c>
      <c r="I555" s="216">
        <v>919.49</v>
      </c>
      <c r="J555" s="174" t="s">
        <v>112</v>
      </c>
      <c r="K555" s="201" t="str">
        <f t="shared" si="7"/>
        <v>JUNIO</v>
      </c>
      <c r="L555" s="217">
        <f t="shared" si="8"/>
        <v>-1298000</v>
      </c>
      <c r="M555" s="218">
        <f t="shared" si="9"/>
        <v>1298000.0000000075</v>
      </c>
      <c r="N555" s="159"/>
      <c r="O555" s="159"/>
      <c r="P555" s="159"/>
      <c r="Q555" s="159"/>
      <c r="R555" s="159"/>
      <c r="S555" s="162"/>
      <c r="T555" s="162"/>
    </row>
    <row r="556" spans="1:20" ht="17.25" hidden="1" customHeight="1">
      <c r="A556" s="177"/>
      <c r="B556" s="277"/>
      <c r="C556" s="214">
        <v>45456</v>
      </c>
      <c r="D556" s="170" t="s">
        <v>104</v>
      </c>
      <c r="E556" s="171">
        <f t="shared" si="10"/>
        <v>184370000</v>
      </c>
      <c r="F556" s="170" t="s">
        <v>97</v>
      </c>
      <c r="G556" s="182">
        <v>200000</v>
      </c>
      <c r="H556" s="183">
        <v>921.85</v>
      </c>
      <c r="I556" s="216">
        <v>919.49</v>
      </c>
      <c r="J556" s="188" t="s">
        <v>105</v>
      </c>
      <c r="K556" s="201" t="str">
        <f t="shared" si="7"/>
        <v>JUNIO</v>
      </c>
      <c r="L556" s="217">
        <f t="shared" si="8"/>
        <v>-472000</v>
      </c>
      <c r="M556" s="218">
        <f t="shared" si="9"/>
        <v>472000.00000000274</v>
      </c>
      <c r="N556" s="159"/>
      <c r="O556" s="159"/>
      <c r="P556" s="159"/>
      <c r="Q556" s="159"/>
      <c r="R556" s="159"/>
      <c r="S556" s="162"/>
      <c r="T556" s="162"/>
    </row>
    <row r="557" spans="1:20" ht="17.25" hidden="1" customHeight="1">
      <c r="A557" s="177"/>
      <c r="B557" s="278"/>
      <c r="C557" s="214">
        <v>45457</v>
      </c>
      <c r="D557" s="170" t="s">
        <v>113</v>
      </c>
      <c r="E557" s="171">
        <f t="shared" si="10"/>
        <v>651315000</v>
      </c>
      <c r="F557" s="170" t="s">
        <v>97</v>
      </c>
      <c r="G557" s="182">
        <v>700000</v>
      </c>
      <c r="H557" s="173">
        <v>930.45</v>
      </c>
      <c r="I557" s="216">
        <v>928.47</v>
      </c>
      <c r="J557" s="174" t="s">
        <v>112</v>
      </c>
      <c r="K557" s="201" t="str">
        <f t="shared" si="7"/>
        <v>JUNIO</v>
      </c>
      <c r="L557" s="217">
        <f t="shared" si="8"/>
        <v>-1386000</v>
      </c>
      <c r="M557" s="218">
        <f t="shared" si="9"/>
        <v>7672000.0000000251</v>
      </c>
      <c r="N557" s="159"/>
      <c r="O557" s="159"/>
      <c r="P557" s="159"/>
      <c r="Q557" s="159"/>
      <c r="R557" s="159"/>
      <c r="S557" s="162"/>
      <c r="T557" s="162"/>
    </row>
    <row r="558" spans="1:20" ht="17.25" hidden="1" customHeight="1">
      <c r="A558" s="177"/>
      <c r="B558" s="276">
        <v>25</v>
      </c>
      <c r="C558" s="214">
        <v>45460</v>
      </c>
      <c r="D558" s="170" t="s">
        <v>104</v>
      </c>
      <c r="E558" s="171">
        <f t="shared" si="10"/>
        <v>188000000</v>
      </c>
      <c r="F558" s="170" t="s">
        <v>97</v>
      </c>
      <c r="G558" s="182">
        <v>200000</v>
      </c>
      <c r="H558" s="183">
        <v>940</v>
      </c>
      <c r="I558" s="216">
        <v>938.68</v>
      </c>
      <c r="J558" s="188" t="s">
        <v>105</v>
      </c>
      <c r="K558" s="201" t="str">
        <f t="shared" si="7"/>
        <v>JUNIO</v>
      </c>
      <c r="L558" s="217">
        <f t="shared" si="8"/>
        <v>-264000</v>
      </c>
      <c r="M558" s="218">
        <f t="shared" si="9"/>
        <v>2305999.9999999944</v>
      </c>
      <c r="N558" s="159"/>
      <c r="O558" s="159"/>
      <c r="P558" s="159"/>
      <c r="Q558" s="159"/>
      <c r="R558" s="159"/>
      <c r="S558" s="162"/>
      <c r="T558" s="162"/>
    </row>
    <row r="559" spans="1:20" ht="17.25" hidden="1" customHeight="1">
      <c r="A559" s="177"/>
      <c r="B559" s="277"/>
      <c r="C559" s="214">
        <v>45461</v>
      </c>
      <c r="D559" s="170" t="s">
        <v>113</v>
      </c>
      <c r="E559" s="171">
        <f t="shared" si="10"/>
        <v>1407300000</v>
      </c>
      <c r="F559" s="170" t="s">
        <v>97</v>
      </c>
      <c r="G559" s="182">
        <v>1500000</v>
      </c>
      <c r="H559" s="173">
        <v>938.2</v>
      </c>
      <c r="I559" s="216">
        <v>934.91</v>
      </c>
      <c r="J559" s="174" t="s">
        <v>112</v>
      </c>
      <c r="K559" s="201" t="str">
        <f t="shared" si="7"/>
        <v>JUNIO</v>
      </c>
      <c r="L559" s="217">
        <f t="shared" si="8"/>
        <v>-4935000</v>
      </c>
      <c r="M559" s="218">
        <f t="shared" si="9"/>
        <v>-719999.99999985681</v>
      </c>
      <c r="N559" s="159"/>
      <c r="O559" s="159"/>
      <c r="P559" s="159"/>
      <c r="Q559" s="159"/>
      <c r="R559" s="159"/>
      <c r="S559" s="162"/>
      <c r="T559" s="162"/>
    </row>
    <row r="560" spans="1:20" ht="17.25" hidden="1" customHeight="1">
      <c r="A560" s="177"/>
      <c r="B560" s="277"/>
      <c r="C560" s="214">
        <v>45461</v>
      </c>
      <c r="D560" s="170" t="s">
        <v>113</v>
      </c>
      <c r="E560" s="171">
        <f t="shared" si="10"/>
        <v>1028940000</v>
      </c>
      <c r="F560" s="170" t="s">
        <v>97</v>
      </c>
      <c r="G560" s="182">
        <v>1100000</v>
      </c>
      <c r="H560" s="173">
        <v>935.4</v>
      </c>
      <c r="I560" s="216">
        <v>934.91</v>
      </c>
      <c r="J560" s="174" t="s">
        <v>112</v>
      </c>
      <c r="K560" s="201" t="str">
        <f t="shared" si="7"/>
        <v>JUNIO</v>
      </c>
      <c r="L560" s="217">
        <f t="shared" si="8"/>
        <v>-539000</v>
      </c>
      <c r="M560" s="218">
        <f t="shared" si="9"/>
        <v>539000.00000001001</v>
      </c>
      <c r="N560" s="159"/>
      <c r="O560" s="159"/>
      <c r="P560" s="159"/>
      <c r="Q560" s="159"/>
      <c r="R560" s="159"/>
      <c r="S560" s="162"/>
      <c r="T560" s="162"/>
    </row>
    <row r="561" spans="1:20" ht="17.25" hidden="1" customHeight="1">
      <c r="A561" s="177"/>
      <c r="B561" s="277"/>
      <c r="C561" s="214">
        <v>45462</v>
      </c>
      <c r="D561" s="219" t="s">
        <v>115</v>
      </c>
      <c r="E561" s="171">
        <f t="shared" si="10"/>
        <v>233712500</v>
      </c>
      <c r="F561" s="219" t="s">
        <v>116</v>
      </c>
      <c r="G561" s="182">
        <v>250000</v>
      </c>
      <c r="H561" s="173">
        <v>934.85</v>
      </c>
      <c r="I561" s="216">
        <v>927.92</v>
      </c>
      <c r="J561" s="174" t="s">
        <v>112</v>
      </c>
      <c r="K561" s="201" t="str">
        <f t="shared" si="7"/>
        <v>JUNIO</v>
      </c>
      <c r="L561" s="217">
        <f t="shared" si="8"/>
        <v>-1732500</v>
      </c>
      <c r="M561" s="218">
        <f t="shared" si="9"/>
        <v>-14999.999999986358</v>
      </c>
      <c r="N561" s="159"/>
      <c r="O561" s="159"/>
      <c r="P561" s="159"/>
      <c r="Q561" s="159"/>
      <c r="R561" s="159"/>
      <c r="S561" s="162"/>
      <c r="T561" s="162"/>
    </row>
    <row r="562" spans="1:20" ht="17.25" hidden="1" customHeight="1">
      <c r="A562" s="177"/>
      <c r="B562" s="277"/>
      <c r="C562" s="214">
        <v>45464</v>
      </c>
      <c r="D562" s="170" t="s">
        <v>113</v>
      </c>
      <c r="E562" s="171">
        <f t="shared" si="10"/>
        <v>465850000</v>
      </c>
      <c r="F562" s="170" t="s">
        <v>97</v>
      </c>
      <c r="G562" s="182">
        <v>500000</v>
      </c>
      <c r="H562" s="173">
        <v>931.7</v>
      </c>
      <c r="I562" s="216">
        <v>937.34</v>
      </c>
      <c r="J562" s="174" t="s">
        <v>112</v>
      </c>
      <c r="K562" s="201" t="str">
        <f t="shared" si="7"/>
        <v>JUNIO</v>
      </c>
      <c r="L562" s="217">
        <f t="shared" si="8"/>
        <v>2820000</v>
      </c>
      <c r="M562" s="218">
        <f t="shared" si="9"/>
        <v>1890000.0000000433</v>
      </c>
      <c r="N562" s="159"/>
      <c r="O562" s="159"/>
      <c r="P562" s="159"/>
      <c r="Q562" s="159"/>
      <c r="R562" s="159"/>
      <c r="S562" s="162"/>
      <c r="T562" s="162"/>
    </row>
    <row r="563" spans="1:20" ht="17.25" hidden="1" customHeight="1">
      <c r="A563" s="177"/>
      <c r="B563" s="277"/>
      <c r="C563" s="214">
        <v>45464</v>
      </c>
      <c r="D563" s="219" t="s">
        <v>115</v>
      </c>
      <c r="E563" s="171">
        <f t="shared" si="10"/>
        <v>564300000</v>
      </c>
      <c r="F563" s="219" t="s">
        <v>116</v>
      </c>
      <c r="G563" s="182">
        <v>600000</v>
      </c>
      <c r="H563" s="173">
        <v>940.5</v>
      </c>
      <c r="I563" s="216">
        <v>937.34</v>
      </c>
      <c r="J563" s="174" t="s">
        <v>112</v>
      </c>
      <c r="K563" s="201" t="str">
        <f t="shared" si="7"/>
        <v>JUNIO</v>
      </c>
      <c r="L563" s="217">
        <f t="shared" si="8"/>
        <v>-1896000</v>
      </c>
      <c r="M563" s="218">
        <f t="shared" si="9"/>
        <v>1895999.9999999809</v>
      </c>
      <c r="N563" s="159"/>
      <c r="O563" s="159"/>
      <c r="P563" s="159"/>
      <c r="Q563" s="159"/>
      <c r="R563" s="159"/>
      <c r="S563" s="162"/>
      <c r="T563" s="162"/>
    </row>
    <row r="564" spans="1:20" ht="17.25" hidden="1" customHeight="1">
      <c r="A564" s="177"/>
      <c r="B564" s="277"/>
      <c r="C564" s="214">
        <v>45464</v>
      </c>
      <c r="D564" s="170" t="s">
        <v>113</v>
      </c>
      <c r="E564" s="171">
        <f t="shared" si="10"/>
        <v>939200000</v>
      </c>
      <c r="F564" s="170" t="s">
        <v>97</v>
      </c>
      <c r="G564" s="182">
        <v>1000000</v>
      </c>
      <c r="H564" s="173">
        <v>939.2</v>
      </c>
      <c r="I564" s="216">
        <v>937.34</v>
      </c>
      <c r="J564" s="174" t="s">
        <v>112</v>
      </c>
      <c r="K564" s="201" t="str">
        <f t="shared" si="7"/>
        <v>JUNIO</v>
      </c>
      <c r="L564" s="217">
        <f t="shared" si="8"/>
        <v>-1860000</v>
      </c>
      <c r="M564" s="218">
        <f t="shared" si="9"/>
        <v>1860000.0000000137</v>
      </c>
      <c r="N564" s="159"/>
      <c r="O564" s="159"/>
      <c r="P564" s="159"/>
      <c r="Q564" s="159"/>
      <c r="R564" s="159"/>
      <c r="S564" s="162"/>
      <c r="T564" s="162"/>
    </row>
    <row r="565" spans="1:20" ht="17.25" hidden="1" customHeight="1">
      <c r="A565" s="177"/>
      <c r="B565" s="278"/>
      <c r="C565" s="214">
        <v>45464</v>
      </c>
      <c r="D565" s="170" t="s">
        <v>114</v>
      </c>
      <c r="E565" s="171">
        <f t="shared" si="10"/>
        <v>231300000</v>
      </c>
      <c r="F565" s="170" t="s">
        <v>97</v>
      </c>
      <c r="G565" s="182">
        <v>250000</v>
      </c>
      <c r="H565" s="173">
        <v>925.2</v>
      </c>
      <c r="I565" s="216">
        <v>937.34</v>
      </c>
      <c r="J565" s="188" t="s">
        <v>105</v>
      </c>
      <c r="K565" s="201" t="str">
        <f t="shared" si="7"/>
        <v>JUNIO</v>
      </c>
      <c r="L565" s="217">
        <f t="shared" si="8"/>
        <v>3035000</v>
      </c>
      <c r="M565" s="218">
        <f t="shared" si="9"/>
        <v>-3034999.9999999967</v>
      </c>
      <c r="N565" s="159"/>
      <c r="O565" s="159"/>
      <c r="P565" s="159"/>
      <c r="Q565" s="159"/>
      <c r="R565" s="159"/>
      <c r="S565" s="162"/>
      <c r="T565" s="162"/>
    </row>
    <row r="566" spans="1:20" ht="17.25" hidden="1" customHeight="1">
      <c r="A566" s="177"/>
      <c r="B566" s="276">
        <v>26</v>
      </c>
      <c r="C566" s="214">
        <v>45467</v>
      </c>
      <c r="D566" s="219" t="s">
        <v>115</v>
      </c>
      <c r="E566" s="171">
        <f t="shared" si="10"/>
        <v>377400000</v>
      </c>
      <c r="F566" s="219" t="s">
        <v>116</v>
      </c>
      <c r="G566" s="182">
        <v>400000</v>
      </c>
      <c r="H566" s="173">
        <v>943.5</v>
      </c>
      <c r="I566" s="216">
        <v>941.72</v>
      </c>
      <c r="J566" s="174" t="s">
        <v>112</v>
      </c>
      <c r="K566" s="201" t="str">
        <f t="shared" si="7"/>
        <v>JUNIO</v>
      </c>
      <c r="L566" s="217">
        <f t="shared" si="8"/>
        <v>-712000</v>
      </c>
      <c r="M566" s="218">
        <f t="shared" si="9"/>
        <v>2463999.9999999874</v>
      </c>
      <c r="N566" s="159"/>
      <c r="O566" s="159"/>
      <c r="P566" s="159"/>
      <c r="Q566" s="159"/>
      <c r="R566" s="159"/>
      <c r="S566" s="162"/>
      <c r="T566" s="162"/>
    </row>
    <row r="567" spans="1:20" ht="17.25" hidden="1" customHeight="1">
      <c r="A567" s="177"/>
      <c r="B567" s="277"/>
      <c r="C567" s="214">
        <v>45467</v>
      </c>
      <c r="D567" s="170" t="s">
        <v>113</v>
      </c>
      <c r="E567" s="171">
        <f t="shared" si="10"/>
        <v>660940000</v>
      </c>
      <c r="F567" s="170" t="s">
        <v>97</v>
      </c>
      <c r="G567" s="182">
        <v>700000</v>
      </c>
      <c r="H567" s="173">
        <v>944.2</v>
      </c>
      <c r="I567" s="216">
        <v>941.72</v>
      </c>
      <c r="J567" s="174" t="s">
        <v>112</v>
      </c>
      <c r="K567" s="201" t="str">
        <f t="shared" si="7"/>
        <v>JUNIO</v>
      </c>
      <c r="L567" s="217">
        <f t="shared" si="8"/>
        <v>-1736000</v>
      </c>
      <c r="M567" s="218">
        <f t="shared" si="9"/>
        <v>1736000.0000000128</v>
      </c>
      <c r="N567" s="159"/>
      <c r="O567" s="159"/>
      <c r="P567" s="159"/>
      <c r="Q567" s="159"/>
      <c r="R567" s="159"/>
      <c r="S567" s="162"/>
      <c r="T567" s="162"/>
    </row>
    <row r="568" spans="1:20" ht="17.25" hidden="1" customHeight="1">
      <c r="A568" s="177"/>
      <c r="B568" s="277"/>
      <c r="C568" s="214">
        <v>45467</v>
      </c>
      <c r="D568" s="170" t="s">
        <v>114</v>
      </c>
      <c r="E568" s="171">
        <f t="shared" si="10"/>
        <v>198282000</v>
      </c>
      <c r="F568" s="170" t="s">
        <v>97</v>
      </c>
      <c r="G568" s="182">
        <v>210000</v>
      </c>
      <c r="H568" s="173">
        <v>944.2</v>
      </c>
      <c r="I568" s="216">
        <v>941.72</v>
      </c>
      <c r="J568" s="188" t="s">
        <v>105</v>
      </c>
      <c r="K568" s="201" t="str">
        <f t="shared" si="7"/>
        <v>JUNIO</v>
      </c>
      <c r="L568" s="217">
        <f t="shared" si="8"/>
        <v>-520800</v>
      </c>
      <c r="M568" s="218">
        <f t="shared" si="9"/>
        <v>520800.00000000384</v>
      </c>
      <c r="N568" s="159"/>
      <c r="O568" s="159"/>
      <c r="P568" s="159"/>
      <c r="Q568" s="159"/>
      <c r="R568" s="159"/>
      <c r="S568" s="162"/>
      <c r="T568" s="162"/>
    </row>
    <row r="569" spans="1:20" ht="17.25" hidden="1" customHeight="1">
      <c r="A569" s="177"/>
      <c r="B569" s="277"/>
      <c r="C569" s="214">
        <v>45468</v>
      </c>
      <c r="D569" s="170" t="s">
        <v>113</v>
      </c>
      <c r="E569" s="171">
        <f t="shared" si="10"/>
        <v>893190000</v>
      </c>
      <c r="F569" s="170" t="s">
        <v>97</v>
      </c>
      <c r="G569" s="182">
        <v>950000</v>
      </c>
      <c r="H569" s="173">
        <v>940.2</v>
      </c>
      <c r="I569" s="216">
        <v>942.31</v>
      </c>
      <c r="J569" s="174" t="s">
        <v>112</v>
      </c>
      <c r="K569" s="201" t="str">
        <f t="shared" si="7"/>
        <v>JUNIO</v>
      </c>
      <c r="L569" s="217">
        <f t="shared" si="8"/>
        <v>2004500</v>
      </c>
      <c r="M569" s="218">
        <f t="shared" si="9"/>
        <v>-1443999.9999999828</v>
      </c>
      <c r="N569" s="159"/>
      <c r="O569" s="159"/>
      <c r="P569" s="159"/>
      <c r="Q569" s="159"/>
      <c r="R569" s="159"/>
      <c r="S569" s="162"/>
      <c r="T569" s="162"/>
    </row>
    <row r="570" spans="1:20" ht="17.25" hidden="1" customHeight="1">
      <c r="A570" s="177"/>
      <c r="B570" s="277"/>
      <c r="C570" s="214">
        <v>45468</v>
      </c>
      <c r="D570" s="170" t="s">
        <v>113</v>
      </c>
      <c r="E570" s="171">
        <f t="shared" si="10"/>
        <v>470375000</v>
      </c>
      <c r="F570" s="170" t="s">
        <v>97</v>
      </c>
      <c r="G570" s="182">
        <v>500000</v>
      </c>
      <c r="H570" s="173">
        <v>940.75</v>
      </c>
      <c r="I570" s="216">
        <v>942.31</v>
      </c>
      <c r="J570" s="174" t="s">
        <v>112</v>
      </c>
      <c r="K570" s="201" t="str">
        <f t="shared" si="7"/>
        <v>JUNIO</v>
      </c>
      <c r="L570" s="217">
        <f t="shared" si="8"/>
        <v>780000</v>
      </c>
      <c r="M570" s="218">
        <f t="shared" si="9"/>
        <v>-779999.99999997276</v>
      </c>
      <c r="N570" s="159"/>
      <c r="O570" s="159"/>
      <c r="P570" s="159"/>
      <c r="Q570" s="159"/>
      <c r="R570" s="159"/>
      <c r="S570" s="162"/>
      <c r="T570" s="162"/>
    </row>
    <row r="571" spans="1:20" ht="17.25" hidden="1" customHeight="1">
      <c r="A571" s="177"/>
      <c r="B571" s="277"/>
      <c r="C571" s="214">
        <v>45469</v>
      </c>
      <c r="D571" s="170" t="s">
        <v>113</v>
      </c>
      <c r="E571" s="171">
        <f t="shared" si="10"/>
        <v>1185250000</v>
      </c>
      <c r="F571" s="170" t="s">
        <v>97</v>
      </c>
      <c r="G571" s="182">
        <v>1250000</v>
      </c>
      <c r="H571" s="173">
        <v>948.2</v>
      </c>
      <c r="I571" s="216">
        <v>947.78</v>
      </c>
      <c r="J571" s="174" t="s">
        <v>112</v>
      </c>
      <c r="K571" s="201" t="str">
        <f t="shared" si="7"/>
        <v>JUNIO</v>
      </c>
      <c r="L571" s="217">
        <f t="shared" si="8"/>
        <v>-525000</v>
      </c>
      <c r="M571" s="218">
        <f t="shared" si="9"/>
        <v>7362500.0000001248</v>
      </c>
      <c r="N571" s="159"/>
      <c r="O571" s="159"/>
      <c r="P571" s="159"/>
      <c r="Q571" s="159"/>
      <c r="R571" s="159"/>
      <c r="S571" s="162"/>
      <c r="T571" s="162"/>
    </row>
    <row r="572" spans="1:20" ht="17.25" hidden="1" customHeight="1">
      <c r="A572" s="177"/>
      <c r="B572" s="277"/>
      <c r="C572" s="214">
        <v>45470</v>
      </c>
      <c r="D572" s="170" t="s">
        <v>113</v>
      </c>
      <c r="E572" s="171">
        <f t="shared" si="10"/>
        <v>714900000</v>
      </c>
      <c r="F572" s="170" t="s">
        <v>97</v>
      </c>
      <c r="G572" s="182">
        <v>750000</v>
      </c>
      <c r="H572" s="173">
        <v>953.2</v>
      </c>
      <c r="I572" s="216">
        <v>951.02</v>
      </c>
      <c r="J572" s="174" t="s">
        <v>112</v>
      </c>
      <c r="K572" s="201" t="str">
        <f t="shared" si="7"/>
        <v>JUNIO</v>
      </c>
      <c r="L572" s="217">
        <f t="shared" si="8"/>
        <v>-1635000</v>
      </c>
      <c r="M572" s="218">
        <f t="shared" si="9"/>
        <v>4065000.0000000545</v>
      </c>
      <c r="N572" s="159"/>
      <c r="O572" s="159"/>
      <c r="P572" s="159"/>
      <c r="Q572" s="159"/>
      <c r="R572" s="159"/>
      <c r="S572" s="162"/>
      <c r="T572" s="162"/>
    </row>
    <row r="573" spans="1:20" ht="17.25" hidden="1" customHeight="1">
      <c r="A573" s="177"/>
      <c r="B573" s="277"/>
      <c r="C573" s="214">
        <v>45470</v>
      </c>
      <c r="D573" s="170" t="s">
        <v>96</v>
      </c>
      <c r="E573" s="171">
        <f t="shared" si="10"/>
        <v>238550000</v>
      </c>
      <c r="F573" s="170" t="s">
        <v>97</v>
      </c>
      <c r="G573" s="182">
        <v>250000</v>
      </c>
      <c r="H573" s="173">
        <v>954.2</v>
      </c>
      <c r="I573" s="216">
        <v>951.02</v>
      </c>
      <c r="J573" s="174" t="s">
        <v>112</v>
      </c>
      <c r="K573" s="201" t="str">
        <f t="shared" si="7"/>
        <v>JUNIO</v>
      </c>
      <c r="L573" s="217">
        <f t="shared" si="8"/>
        <v>-795000</v>
      </c>
      <c r="M573" s="218">
        <f t="shared" si="9"/>
        <v>795000.00000001595</v>
      </c>
      <c r="N573" s="159"/>
      <c r="O573" s="159"/>
      <c r="P573" s="159"/>
      <c r="Q573" s="159"/>
      <c r="R573" s="159"/>
      <c r="S573" s="162"/>
      <c r="T573" s="162"/>
    </row>
    <row r="574" spans="1:20" ht="17.25" hidden="1" customHeight="1">
      <c r="A574" s="177"/>
      <c r="B574" s="277"/>
      <c r="C574" s="214">
        <v>45470</v>
      </c>
      <c r="D574" s="170" t="s">
        <v>104</v>
      </c>
      <c r="E574" s="171">
        <f t="shared" si="10"/>
        <v>238550000</v>
      </c>
      <c r="F574" s="170" t="s">
        <v>97</v>
      </c>
      <c r="G574" s="182">
        <v>250000</v>
      </c>
      <c r="H574" s="173">
        <v>954.2</v>
      </c>
      <c r="I574" s="216">
        <v>951.02</v>
      </c>
      <c r="J574" s="188" t="s">
        <v>105</v>
      </c>
      <c r="K574" s="201" t="str">
        <f t="shared" si="7"/>
        <v>JUNIO</v>
      </c>
      <c r="L574" s="217">
        <f t="shared" si="8"/>
        <v>-795000</v>
      </c>
      <c r="M574" s="218">
        <f t="shared" si="9"/>
        <v>795000.00000001595</v>
      </c>
      <c r="N574" s="159"/>
      <c r="O574" s="159"/>
      <c r="P574" s="159"/>
      <c r="Q574" s="159"/>
      <c r="R574" s="159"/>
      <c r="S574" s="162"/>
      <c r="T574" s="162"/>
    </row>
    <row r="575" spans="1:20" ht="17.25" hidden="1" customHeight="1">
      <c r="A575" s="177"/>
      <c r="B575" s="277"/>
      <c r="C575" s="214">
        <v>45471</v>
      </c>
      <c r="D575" s="219" t="s">
        <v>115</v>
      </c>
      <c r="E575" s="171">
        <f t="shared" si="10"/>
        <v>236537500</v>
      </c>
      <c r="F575" s="219" t="s">
        <v>116</v>
      </c>
      <c r="G575" s="182">
        <v>250000</v>
      </c>
      <c r="H575" s="173">
        <v>946.15</v>
      </c>
      <c r="I575" s="216">
        <v>944.34</v>
      </c>
      <c r="J575" s="174" t="s">
        <v>112</v>
      </c>
      <c r="K575" s="201" t="str">
        <f t="shared" si="7"/>
        <v>JUNIO</v>
      </c>
      <c r="L575" s="217">
        <f t="shared" si="8"/>
        <v>-452500</v>
      </c>
      <c r="M575" s="218">
        <f t="shared" si="9"/>
        <v>-1217500.0000000012</v>
      </c>
      <c r="N575" s="159"/>
      <c r="O575" s="159"/>
      <c r="P575" s="159"/>
      <c r="Q575" s="159"/>
      <c r="R575" s="159"/>
      <c r="S575" s="162"/>
      <c r="T575" s="162"/>
    </row>
    <row r="576" spans="1:20" ht="17.25" hidden="1" customHeight="1">
      <c r="A576" s="177"/>
      <c r="B576" s="277"/>
      <c r="C576" s="214">
        <v>45471</v>
      </c>
      <c r="D576" s="219" t="s">
        <v>115</v>
      </c>
      <c r="E576" s="171">
        <f t="shared" si="10"/>
        <v>236425000</v>
      </c>
      <c r="F576" s="219" t="s">
        <v>116</v>
      </c>
      <c r="G576" s="182">
        <v>250000</v>
      </c>
      <c r="H576" s="173">
        <v>945.7</v>
      </c>
      <c r="I576" s="216">
        <v>944.34</v>
      </c>
      <c r="J576" s="174" t="s">
        <v>112</v>
      </c>
      <c r="K576" s="201" t="str">
        <f t="shared" si="7"/>
        <v>JUNIO</v>
      </c>
      <c r="L576" s="217">
        <f t="shared" si="8"/>
        <v>-340000</v>
      </c>
      <c r="M576" s="218">
        <f t="shared" si="9"/>
        <v>340000.00000000343</v>
      </c>
      <c r="N576" s="159"/>
      <c r="O576" s="159"/>
      <c r="P576" s="159"/>
      <c r="Q576" s="159"/>
      <c r="R576" s="159"/>
      <c r="S576" s="162"/>
      <c r="T576" s="162"/>
    </row>
    <row r="577" spans="1:20" ht="17.25" hidden="1" customHeight="1">
      <c r="A577" s="177"/>
      <c r="B577" s="277"/>
      <c r="C577" s="214">
        <v>45471</v>
      </c>
      <c r="D577" s="170" t="s">
        <v>113</v>
      </c>
      <c r="E577" s="171">
        <f t="shared" si="10"/>
        <v>1179000000</v>
      </c>
      <c r="F577" s="170" t="s">
        <v>97</v>
      </c>
      <c r="G577" s="182">
        <v>1250000</v>
      </c>
      <c r="H577" s="173">
        <v>943.2</v>
      </c>
      <c r="I577" s="216">
        <v>944.34</v>
      </c>
      <c r="J577" s="174" t="s">
        <v>112</v>
      </c>
      <c r="K577" s="201" t="str">
        <f t="shared" si="7"/>
        <v>JUNIO</v>
      </c>
      <c r="L577" s="217">
        <f t="shared" si="8"/>
        <v>1425000</v>
      </c>
      <c r="M577" s="218">
        <f t="shared" si="9"/>
        <v>-1424999.999999983</v>
      </c>
      <c r="N577" s="159"/>
      <c r="O577" s="159"/>
      <c r="P577" s="159"/>
      <c r="Q577" s="159"/>
      <c r="R577" s="159"/>
      <c r="S577" s="162"/>
      <c r="T577" s="162"/>
    </row>
    <row r="578" spans="1:20" ht="17.25" hidden="1" customHeight="1">
      <c r="A578" s="177"/>
      <c r="B578" s="276">
        <v>27</v>
      </c>
      <c r="C578" s="214">
        <v>45474</v>
      </c>
      <c r="D578" s="170" t="s">
        <v>96</v>
      </c>
      <c r="E578" s="171">
        <f t="shared" si="10"/>
        <v>1224080000</v>
      </c>
      <c r="F578" s="170" t="s">
        <v>97</v>
      </c>
      <c r="G578" s="182">
        <v>1300000</v>
      </c>
      <c r="H578" s="173">
        <v>941.6</v>
      </c>
      <c r="I578" s="216">
        <v>943.89</v>
      </c>
      <c r="J578" s="174" t="s">
        <v>112</v>
      </c>
      <c r="K578" s="201" t="str">
        <f t="shared" si="7"/>
        <v>JULIO</v>
      </c>
      <c r="L578" s="217">
        <f t="shared" si="8"/>
        <v>2977000</v>
      </c>
      <c r="M578" s="218">
        <f t="shared" si="9"/>
        <v>-3562000.0000000116</v>
      </c>
      <c r="N578" s="159"/>
      <c r="O578" s="159"/>
      <c r="P578" s="159"/>
      <c r="Q578" s="159"/>
      <c r="R578" s="159"/>
      <c r="S578" s="162"/>
      <c r="T578" s="162"/>
    </row>
    <row r="579" spans="1:20" ht="17.25" hidden="1" customHeight="1">
      <c r="A579" s="177"/>
      <c r="B579" s="277"/>
      <c r="C579" s="214">
        <v>45474</v>
      </c>
      <c r="D579" s="170" t="s">
        <v>104</v>
      </c>
      <c r="E579" s="171">
        <f t="shared" si="10"/>
        <v>235400000</v>
      </c>
      <c r="F579" s="170" t="s">
        <v>97</v>
      </c>
      <c r="G579" s="182">
        <v>250000</v>
      </c>
      <c r="H579" s="173">
        <v>941.6</v>
      </c>
      <c r="I579" s="216">
        <v>943.89</v>
      </c>
      <c r="J579" s="188" t="s">
        <v>105</v>
      </c>
      <c r="K579" s="201" t="str">
        <f t="shared" si="7"/>
        <v>JULIO</v>
      </c>
      <c r="L579" s="217">
        <f t="shared" si="8"/>
        <v>572500</v>
      </c>
      <c r="M579" s="218">
        <f t="shared" si="9"/>
        <v>-572499.99999999092</v>
      </c>
      <c r="N579" s="159"/>
      <c r="O579" s="159"/>
      <c r="P579" s="159"/>
      <c r="Q579" s="159"/>
      <c r="R579" s="159"/>
      <c r="S579" s="162"/>
      <c r="T579" s="162"/>
    </row>
    <row r="580" spans="1:20" ht="17.25" hidden="1" customHeight="1">
      <c r="A580" s="177"/>
      <c r="B580" s="277"/>
      <c r="C580" s="214">
        <v>45474</v>
      </c>
      <c r="D580" s="219" t="s">
        <v>115</v>
      </c>
      <c r="E580" s="171">
        <f t="shared" si="10"/>
        <v>283890000</v>
      </c>
      <c r="F580" s="219" t="s">
        <v>116</v>
      </c>
      <c r="G580" s="182">
        <v>300000</v>
      </c>
      <c r="H580" s="173">
        <v>946.3</v>
      </c>
      <c r="I580" s="216">
        <v>943.89</v>
      </c>
      <c r="J580" s="174" t="s">
        <v>112</v>
      </c>
      <c r="K580" s="201" t="str">
        <f t="shared" si="7"/>
        <v>JULIO</v>
      </c>
      <c r="L580" s="217">
        <f t="shared" si="8"/>
        <v>-723000</v>
      </c>
      <c r="M580" s="218">
        <f t="shared" si="9"/>
        <v>722999.99999999045</v>
      </c>
      <c r="N580" s="159"/>
      <c r="O580" s="159"/>
      <c r="P580" s="159"/>
      <c r="Q580" s="159"/>
      <c r="R580" s="159"/>
      <c r="S580" s="162"/>
      <c r="T580" s="162"/>
    </row>
    <row r="581" spans="1:20" ht="17.25" hidden="1" customHeight="1">
      <c r="A581" s="177"/>
      <c r="B581" s="277"/>
      <c r="C581" s="214">
        <v>45474</v>
      </c>
      <c r="D581" s="170" t="s">
        <v>113</v>
      </c>
      <c r="E581" s="171">
        <f t="shared" si="10"/>
        <v>1892400000</v>
      </c>
      <c r="F581" s="170" t="s">
        <v>97</v>
      </c>
      <c r="G581" s="182">
        <v>2000000</v>
      </c>
      <c r="H581" s="173">
        <v>946.2</v>
      </c>
      <c r="I581" s="216">
        <v>943.89</v>
      </c>
      <c r="J581" s="174" t="s">
        <v>112</v>
      </c>
      <c r="K581" s="201" t="str">
        <f t="shared" si="7"/>
        <v>JULIO</v>
      </c>
      <c r="L581" s="217">
        <f t="shared" si="8"/>
        <v>-4620000</v>
      </c>
      <c r="M581" s="218">
        <f t="shared" si="9"/>
        <v>4620000.0000001183</v>
      </c>
      <c r="N581" s="159"/>
      <c r="O581" s="159"/>
      <c r="P581" s="159"/>
      <c r="Q581" s="159"/>
      <c r="R581" s="159"/>
      <c r="S581" s="162"/>
      <c r="T581" s="162"/>
    </row>
    <row r="582" spans="1:20" ht="17.25" hidden="1" customHeight="1">
      <c r="A582" s="177"/>
      <c r="B582" s="277"/>
      <c r="C582" s="214">
        <v>45475</v>
      </c>
      <c r="D582" s="170" t="s">
        <v>113</v>
      </c>
      <c r="E582" s="171">
        <f t="shared" si="10"/>
        <v>757760000</v>
      </c>
      <c r="F582" s="170" t="s">
        <v>97</v>
      </c>
      <c r="G582" s="182">
        <v>800000</v>
      </c>
      <c r="H582" s="173">
        <v>947.2</v>
      </c>
      <c r="I582" s="216">
        <v>946.99</v>
      </c>
      <c r="J582" s="174" t="s">
        <v>112</v>
      </c>
      <c r="K582" s="201" t="str">
        <f t="shared" si="7"/>
        <v>JULIO</v>
      </c>
      <c r="L582" s="217">
        <f t="shared" si="8"/>
        <v>-168000</v>
      </c>
      <c r="M582" s="218">
        <f t="shared" si="9"/>
        <v>2648000.0000000475</v>
      </c>
      <c r="N582" s="159"/>
      <c r="O582" s="159"/>
      <c r="P582" s="159"/>
      <c r="Q582" s="159"/>
      <c r="R582" s="159"/>
      <c r="S582" s="162"/>
      <c r="T582" s="162"/>
    </row>
    <row r="583" spans="1:20" ht="17.25" hidden="1" customHeight="1">
      <c r="A583" s="177"/>
      <c r="B583" s="277"/>
      <c r="C583" s="214">
        <v>45475</v>
      </c>
      <c r="D583" s="170" t="s">
        <v>96</v>
      </c>
      <c r="E583" s="171">
        <f t="shared" si="10"/>
        <v>946800000</v>
      </c>
      <c r="F583" s="170" t="s">
        <v>97</v>
      </c>
      <c r="G583" s="182">
        <v>1000000</v>
      </c>
      <c r="H583" s="173">
        <v>946.8</v>
      </c>
      <c r="I583" s="216">
        <v>946.99</v>
      </c>
      <c r="J583" s="174" t="s">
        <v>112</v>
      </c>
      <c r="K583" s="201" t="str">
        <f t="shared" si="7"/>
        <v>JULIO</v>
      </c>
      <c r="L583" s="217">
        <f t="shared" si="8"/>
        <v>190000</v>
      </c>
      <c r="M583" s="218">
        <f t="shared" si="9"/>
        <v>-190000.00000005457</v>
      </c>
      <c r="N583" s="159"/>
      <c r="O583" s="159"/>
      <c r="P583" s="159"/>
      <c r="Q583" s="159"/>
      <c r="R583" s="159"/>
      <c r="S583" s="162"/>
      <c r="T583" s="162"/>
    </row>
    <row r="584" spans="1:20" ht="17.25" hidden="1" customHeight="1">
      <c r="A584" s="177"/>
      <c r="B584" s="277"/>
      <c r="C584" s="214">
        <v>45476</v>
      </c>
      <c r="D584" s="170" t="s">
        <v>96</v>
      </c>
      <c r="E584" s="171">
        <f t="shared" si="10"/>
        <v>469925000</v>
      </c>
      <c r="F584" s="170" t="s">
        <v>97</v>
      </c>
      <c r="G584" s="182">
        <v>500000</v>
      </c>
      <c r="H584" s="173">
        <v>939.85</v>
      </c>
      <c r="I584" s="216">
        <v>939.57</v>
      </c>
      <c r="J584" s="174" t="s">
        <v>112</v>
      </c>
      <c r="K584" s="201" t="str">
        <f t="shared" si="7"/>
        <v>JULIO</v>
      </c>
      <c r="L584" s="217">
        <f t="shared" si="8"/>
        <v>-140000</v>
      </c>
      <c r="M584" s="218">
        <f t="shared" si="9"/>
        <v>-3569999.999999993</v>
      </c>
      <c r="N584" s="159"/>
      <c r="O584" s="159"/>
      <c r="P584" s="159"/>
      <c r="Q584" s="159"/>
      <c r="R584" s="159"/>
      <c r="S584" s="162"/>
      <c r="T584" s="162"/>
    </row>
    <row r="585" spans="1:20" ht="17.25" hidden="1" customHeight="1">
      <c r="A585" s="177"/>
      <c r="B585" s="277"/>
      <c r="C585" s="214">
        <v>45476</v>
      </c>
      <c r="D585" s="170" t="s">
        <v>104</v>
      </c>
      <c r="E585" s="171">
        <f t="shared" si="10"/>
        <v>187970000</v>
      </c>
      <c r="F585" s="170" t="s">
        <v>97</v>
      </c>
      <c r="G585" s="182">
        <v>200000</v>
      </c>
      <c r="H585" s="173">
        <v>939.85</v>
      </c>
      <c r="I585" s="216">
        <v>939.57</v>
      </c>
      <c r="J585" s="188" t="s">
        <v>105</v>
      </c>
      <c r="K585" s="201" t="str">
        <f t="shared" si="7"/>
        <v>JULIO</v>
      </c>
      <c r="L585" s="217">
        <f t="shared" si="8"/>
        <v>-56000</v>
      </c>
      <c r="M585" s="218">
        <f t="shared" si="9"/>
        <v>55999.999999994543</v>
      </c>
      <c r="N585" s="159"/>
      <c r="O585" s="159"/>
      <c r="P585" s="159"/>
      <c r="Q585" s="159"/>
      <c r="R585" s="159"/>
      <c r="S585" s="162"/>
      <c r="T585" s="162"/>
    </row>
    <row r="586" spans="1:20" ht="17.25" hidden="1" customHeight="1">
      <c r="A586" s="177"/>
      <c r="B586" s="277"/>
      <c r="C586" s="214">
        <v>45476</v>
      </c>
      <c r="D586" s="170" t="s">
        <v>113</v>
      </c>
      <c r="E586" s="171">
        <f t="shared" si="10"/>
        <v>1219660000</v>
      </c>
      <c r="F586" s="170" t="s">
        <v>97</v>
      </c>
      <c r="G586" s="182">
        <v>1300000</v>
      </c>
      <c r="H586" s="173">
        <v>938.2</v>
      </c>
      <c r="I586" s="216">
        <v>939.57</v>
      </c>
      <c r="J586" s="174" t="s">
        <v>112</v>
      </c>
      <c r="K586" s="201" t="str">
        <f t="shared" si="7"/>
        <v>JULIO</v>
      </c>
      <c r="L586" s="217">
        <f t="shared" si="8"/>
        <v>1781000</v>
      </c>
      <c r="M586" s="218">
        <f t="shared" si="9"/>
        <v>-1781000.0000000058</v>
      </c>
      <c r="N586" s="159"/>
      <c r="O586" s="159"/>
      <c r="P586" s="159"/>
      <c r="Q586" s="159"/>
      <c r="R586" s="159"/>
      <c r="S586" s="162"/>
      <c r="T586" s="162"/>
    </row>
    <row r="587" spans="1:20" ht="17.25" hidden="1" customHeight="1">
      <c r="A587" s="177"/>
      <c r="B587" s="277"/>
      <c r="C587" s="214">
        <v>45477</v>
      </c>
      <c r="D587" s="170" t="s">
        <v>96</v>
      </c>
      <c r="E587" s="171">
        <f t="shared" si="10"/>
        <v>468300000</v>
      </c>
      <c r="F587" s="170" t="s">
        <v>97</v>
      </c>
      <c r="G587" s="182">
        <v>500000</v>
      </c>
      <c r="H587" s="173">
        <v>936.6</v>
      </c>
      <c r="I587" s="216">
        <v>936.55</v>
      </c>
      <c r="J587" s="174" t="s">
        <v>112</v>
      </c>
      <c r="K587" s="201" t="str">
        <f t="shared" si="7"/>
        <v>JULIO</v>
      </c>
      <c r="L587" s="217">
        <f t="shared" si="8"/>
        <v>-25000</v>
      </c>
      <c r="M587" s="218">
        <f t="shared" si="9"/>
        <v>-1485000.0000000137</v>
      </c>
      <c r="N587" s="159"/>
      <c r="O587" s="159"/>
      <c r="P587" s="159"/>
      <c r="Q587" s="159"/>
      <c r="R587" s="159"/>
      <c r="S587" s="162"/>
      <c r="T587" s="162"/>
    </row>
    <row r="588" spans="1:20" ht="17.25" hidden="1" customHeight="1">
      <c r="A588" s="177"/>
      <c r="B588" s="277"/>
      <c r="C588" s="214">
        <v>45477</v>
      </c>
      <c r="D588" s="170" t="s">
        <v>113</v>
      </c>
      <c r="E588" s="171">
        <f t="shared" si="10"/>
        <v>561120000</v>
      </c>
      <c r="F588" s="170" t="s">
        <v>97</v>
      </c>
      <c r="G588" s="182">
        <v>600000</v>
      </c>
      <c r="H588" s="173">
        <v>935.2</v>
      </c>
      <c r="I588" s="216">
        <v>936.55</v>
      </c>
      <c r="J588" s="174" t="s">
        <v>112</v>
      </c>
      <c r="K588" s="201" t="str">
        <f t="shared" si="7"/>
        <v>JULIO</v>
      </c>
      <c r="L588" s="217">
        <f t="shared" si="8"/>
        <v>810000</v>
      </c>
      <c r="M588" s="218">
        <f t="shared" si="9"/>
        <v>-809999.9999999454</v>
      </c>
      <c r="N588" s="159"/>
      <c r="O588" s="159"/>
      <c r="P588" s="159"/>
      <c r="Q588" s="159"/>
      <c r="R588" s="159"/>
      <c r="S588" s="162"/>
      <c r="T588" s="162"/>
    </row>
    <row r="589" spans="1:20" ht="17.25" hidden="1" customHeight="1">
      <c r="A589" s="177"/>
      <c r="B589" s="277"/>
      <c r="C589" s="214">
        <v>45478</v>
      </c>
      <c r="D589" s="170" t="s">
        <v>113</v>
      </c>
      <c r="E589" s="171">
        <f t="shared" si="10"/>
        <v>468025000</v>
      </c>
      <c r="F589" s="170" t="s">
        <v>97</v>
      </c>
      <c r="G589" s="182">
        <v>500000</v>
      </c>
      <c r="H589" s="173">
        <v>936.05</v>
      </c>
      <c r="I589" s="216">
        <v>933.51</v>
      </c>
      <c r="J589" s="174" t="s">
        <v>112</v>
      </c>
      <c r="K589" s="201" t="str">
        <f t="shared" si="7"/>
        <v>JULIO</v>
      </c>
      <c r="L589" s="217">
        <f t="shared" si="8"/>
        <v>-1270000</v>
      </c>
      <c r="M589" s="218">
        <f t="shared" si="9"/>
        <v>-250000</v>
      </c>
      <c r="N589" s="159"/>
      <c r="O589" s="159"/>
      <c r="P589" s="159"/>
      <c r="Q589" s="159"/>
      <c r="R589" s="159"/>
      <c r="S589" s="162"/>
      <c r="T589" s="162"/>
    </row>
    <row r="590" spans="1:20" ht="17.25" hidden="1" customHeight="1">
      <c r="A590" s="177"/>
      <c r="B590" s="277"/>
      <c r="C590" s="214">
        <v>45478</v>
      </c>
      <c r="D590" s="170" t="s">
        <v>96</v>
      </c>
      <c r="E590" s="171">
        <f t="shared" si="10"/>
        <v>233287500</v>
      </c>
      <c r="F590" s="170" t="s">
        <v>97</v>
      </c>
      <c r="G590" s="182">
        <v>250000</v>
      </c>
      <c r="H590" s="173">
        <v>933.15</v>
      </c>
      <c r="I590" s="216">
        <v>933.51</v>
      </c>
      <c r="J590" s="174" t="s">
        <v>112</v>
      </c>
      <c r="K590" s="201" t="str">
        <f t="shared" si="7"/>
        <v>JULIO</v>
      </c>
      <c r="L590" s="217">
        <f t="shared" si="8"/>
        <v>90000</v>
      </c>
      <c r="M590" s="218">
        <f t="shared" si="9"/>
        <v>-90000.000000003405</v>
      </c>
      <c r="N590" s="159"/>
      <c r="O590" s="159"/>
      <c r="P590" s="159"/>
      <c r="Q590" s="159"/>
      <c r="R590" s="159"/>
      <c r="S590" s="162"/>
      <c r="T590" s="162"/>
    </row>
    <row r="591" spans="1:20" ht="17.25" hidden="1" customHeight="1">
      <c r="A591" s="177"/>
      <c r="B591" s="278"/>
      <c r="C591" s="214">
        <v>45478</v>
      </c>
      <c r="D591" s="170" t="s">
        <v>104</v>
      </c>
      <c r="E591" s="171">
        <f t="shared" si="10"/>
        <v>233287500</v>
      </c>
      <c r="F591" s="170" t="s">
        <v>97</v>
      </c>
      <c r="G591" s="182">
        <v>250000</v>
      </c>
      <c r="H591" s="173">
        <v>933.15</v>
      </c>
      <c r="I591" s="216">
        <v>933.51</v>
      </c>
      <c r="J591" s="188" t="s">
        <v>105</v>
      </c>
      <c r="K591" s="201" t="str">
        <f t="shared" si="7"/>
        <v>JULIO</v>
      </c>
      <c r="L591" s="217">
        <f t="shared" si="8"/>
        <v>90000</v>
      </c>
      <c r="M591" s="218">
        <f t="shared" si="9"/>
        <v>-90000.000000003405</v>
      </c>
      <c r="N591" s="159"/>
      <c r="O591" s="159"/>
      <c r="P591" s="159"/>
      <c r="Q591" s="159"/>
      <c r="R591" s="159"/>
      <c r="S591" s="162"/>
      <c r="T591" s="162"/>
    </row>
    <row r="592" spans="1:20" ht="17.25" hidden="1" customHeight="1">
      <c r="A592" s="184"/>
      <c r="B592" s="281">
        <v>28</v>
      </c>
      <c r="C592" s="220">
        <v>45481</v>
      </c>
      <c r="D592" s="170" t="s">
        <v>113</v>
      </c>
      <c r="E592" s="171">
        <f t="shared" si="10"/>
        <v>1601570000</v>
      </c>
      <c r="F592" s="170" t="s">
        <v>97</v>
      </c>
      <c r="G592" s="171">
        <v>1700000</v>
      </c>
      <c r="H592" s="173">
        <v>942.1</v>
      </c>
      <c r="I592" s="221">
        <v>939.17</v>
      </c>
      <c r="J592" s="170" t="s">
        <v>112</v>
      </c>
      <c r="K592" s="176" t="str">
        <f t="shared" si="7"/>
        <v>JULIO</v>
      </c>
      <c r="L592" s="217">
        <f t="shared" si="8"/>
        <v>-4981000</v>
      </c>
      <c r="M592" s="218">
        <f t="shared" si="9"/>
        <v>14603000.000000054</v>
      </c>
      <c r="N592" s="185"/>
      <c r="O592" s="185"/>
      <c r="P592" s="185"/>
      <c r="Q592" s="185"/>
      <c r="R592" s="185"/>
      <c r="S592" s="222"/>
      <c r="T592" s="222"/>
    </row>
    <row r="593" spans="1:20" ht="17.25" hidden="1" customHeight="1">
      <c r="A593" s="177"/>
      <c r="B593" s="277"/>
      <c r="C593" s="214">
        <v>45481</v>
      </c>
      <c r="D593" s="170" t="s">
        <v>96</v>
      </c>
      <c r="E593" s="171">
        <f t="shared" si="10"/>
        <v>516010000</v>
      </c>
      <c r="F593" s="170" t="s">
        <v>97</v>
      </c>
      <c r="G593" s="182">
        <v>550000</v>
      </c>
      <c r="H593" s="173">
        <v>938.2</v>
      </c>
      <c r="I593" s="221">
        <v>939.17</v>
      </c>
      <c r="J593" s="174" t="s">
        <v>112</v>
      </c>
      <c r="K593" s="201" t="str">
        <f t="shared" si="7"/>
        <v>JULIO</v>
      </c>
      <c r="L593" s="217">
        <f t="shared" si="8"/>
        <v>533500</v>
      </c>
      <c r="M593" s="218">
        <f t="shared" si="9"/>
        <v>-533499.9999999525</v>
      </c>
      <c r="N593" s="159"/>
      <c r="O593" s="159"/>
      <c r="P593" s="159"/>
      <c r="Q593" s="159"/>
      <c r="R593" s="159"/>
      <c r="S593" s="162"/>
      <c r="T593" s="162"/>
    </row>
    <row r="594" spans="1:20" ht="17.25" hidden="1" customHeight="1">
      <c r="A594" s="177"/>
      <c r="B594" s="277"/>
      <c r="C594" s="214">
        <v>45481</v>
      </c>
      <c r="D594" s="219" t="s">
        <v>115</v>
      </c>
      <c r="E594" s="171">
        <f t="shared" si="10"/>
        <v>235475000</v>
      </c>
      <c r="F594" s="219" t="s">
        <v>116</v>
      </c>
      <c r="G594" s="182">
        <v>250000</v>
      </c>
      <c r="H594" s="173">
        <v>941.9</v>
      </c>
      <c r="I594" s="221">
        <v>939.17</v>
      </c>
      <c r="J594" s="174" t="s">
        <v>112</v>
      </c>
      <c r="K594" s="201" t="str">
        <f t="shared" si="7"/>
        <v>JULIO</v>
      </c>
      <c r="L594" s="217">
        <f t="shared" si="8"/>
        <v>-682500</v>
      </c>
      <c r="M594" s="218">
        <f t="shared" si="9"/>
        <v>682500.00000000454</v>
      </c>
      <c r="N594" s="159"/>
      <c r="O594" s="159"/>
      <c r="P594" s="159"/>
      <c r="Q594" s="159"/>
      <c r="R594" s="159"/>
      <c r="S594" s="162"/>
      <c r="T594" s="162"/>
    </row>
    <row r="595" spans="1:20" ht="17.25" hidden="1" customHeight="1">
      <c r="A595" s="177"/>
      <c r="B595" s="277"/>
      <c r="C595" s="214">
        <v>45481</v>
      </c>
      <c r="D595" s="170" t="s">
        <v>104</v>
      </c>
      <c r="E595" s="171">
        <f t="shared" si="10"/>
        <v>234550000</v>
      </c>
      <c r="F595" s="170" t="s">
        <v>97</v>
      </c>
      <c r="G595" s="182">
        <v>250000</v>
      </c>
      <c r="H595" s="173">
        <v>938.2</v>
      </c>
      <c r="I595" s="221">
        <v>939.17</v>
      </c>
      <c r="J595" s="188" t="s">
        <v>105</v>
      </c>
      <c r="K595" s="201" t="str">
        <f t="shared" si="7"/>
        <v>JULIO</v>
      </c>
      <c r="L595" s="217">
        <f t="shared" si="8"/>
        <v>242500</v>
      </c>
      <c r="M595" s="218">
        <f t="shared" si="9"/>
        <v>-242499.9999999784</v>
      </c>
      <c r="N595" s="159"/>
      <c r="O595" s="159"/>
      <c r="P595" s="159"/>
      <c r="Q595" s="159"/>
      <c r="R595" s="159"/>
      <c r="S595" s="162"/>
      <c r="T595" s="162"/>
    </row>
    <row r="596" spans="1:20" ht="17.25" hidden="1" customHeight="1">
      <c r="A596" s="177"/>
      <c r="B596" s="277"/>
      <c r="C596" s="214">
        <v>45482</v>
      </c>
      <c r="D596" s="219" t="s">
        <v>115</v>
      </c>
      <c r="E596" s="171">
        <f t="shared" si="10"/>
        <v>558180000</v>
      </c>
      <c r="F596" s="219" t="s">
        <v>116</v>
      </c>
      <c r="G596" s="182">
        <v>600000</v>
      </c>
      <c r="H596" s="173">
        <v>930.3</v>
      </c>
      <c r="I596" s="216">
        <v>932.21</v>
      </c>
      <c r="J596" s="174" t="s">
        <v>112</v>
      </c>
      <c r="K596" s="201" t="str">
        <f t="shared" si="7"/>
        <v>JULIO</v>
      </c>
      <c r="L596" s="217">
        <f t="shared" si="8"/>
        <v>1146000</v>
      </c>
      <c r="M596" s="218">
        <f t="shared" si="9"/>
        <v>-5322000.0000000028</v>
      </c>
      <c r="N596" s="159"/>
      <c r="O596" s="159"/>
      <c r="P596" s="159"/>
      <c r="Q596" s="159"/>
      <c r="R596" s="159"/>
      <c r="S596" s="162"/>
      <c r="T596" s="162"/>
    </row>
    <row r="597" spans="1:20" ht="17.25" hidden="1" customHeight="1">
      <c r="A597" s="177"/>
      <c r="B597" s="277"/>
      <c r="C597" s="214">
        <v>45482</v>
      </c>
      <c r="D597" s="170" t="s">
        <v>113</v>
      </c>
      <c r="E597" s="171">
        <f t="shared" si="10"/>
        <v>837180000</v>
      </c>
      <c r="F597" s="170" t="s">
        <v>97</v>
      </c>
      <c r="G597" s="182">
        <v>900000</v>
      </c>
      <c r="H597" s="173">
        <v>930.2</v>
      </c>
      <c r="I597" s="216">
        <v>932.21</v>
      </c>
      <c r="J597" s="174" t="s">
        <v>112</v>
      </c>
      <c r="K597" s="201" t="str">
        <f t="shared" si="7"/>
        <v>JULIO</v>
      </c>
      <c r="L597" s="217">
        <f t="shared" si="8"/>
        <v>1809000</v>
      </c>
      <c r="M597" s="218">
        <f t="shared" si="9"/>
        <v>-1808999.9999999919</v>
      </c>
      <c r="N597" s="159"/>
      <c r="O597" s="159"/>
      <c r="P597" s="159"/>
      <c r="Q597" s="159"/>
      <c r="R597" s="159"/>
      <c r="S597" s="162"/>
      <c r="T597" s="162"/>
    </row>
    <row r="598" spans="1:20" ht="17.25" hidden="1" customHeight="1">
      <c r="A598" s="177"/>
      <c r="B598" s="277"/>
      <c r="C598" s="214">
        <v>45483</v>
      </c>
      <c r="D598" s="170" t="s">
        <v>113</v>
      </c>
      <c r="E598" s="171">
        <f t="shared" si="10"/>
        <v>1378800000</v>
      </c>
      <c r="F598" s="170" t="s">
        <v>97</v>
      </c>
      <c r="G598" s="182">
        <v>1500000</v>
      </c>
      <c r="H598" s="173">
        <v>919.2</v>
      </c>
      <c r="I598" s="216">
        <v>918.86</v>
      </c>
      <c r="J598" s="174" t="s">
        <v>112</v>
      </c>
      <c r="K598" s="201" t="str">
        <f t="shared" si="7"/>
        <v>JULIO</v>
      </c>
      <c r="L598" s="217">
        <f t="shared" si="8"/>
        <v>-510000</v>
      </c>
      <c r="M598" s="218">
        <f t="shared" si="9"/>
        <v>-19514999.999999985</v>
      </c>
      <c r="N598" s="159"/>
      <c r="O598" s="159"/>
      <c r="P598" s="159"/>
      <c r="Q598" s="159"/>
      <c r="R598" s="159"/>
      <c r="S598" s="162"/>
      <c r="T598" s="162"/>
    </row>
    <row r="599" spans="1:20" ht="17.25" hidden="1" customHeight="1">
      <c r="A599" s="177"/>
      <c r="B599" s="277"/>
      <c r="C599" s="214">
        <v>45483</v>
      </c>
      <c r="D599" s="170" t="s">
        <v>96</v>
      </c>
      <c r="E599" s="171">
        <f t="shared" si="10"/>
        <v>551520000</v>
      </c>
      <c r="F599" s="170" t="s">
        <v>97</v>
      </c>
      <c r="G599" s="182">
        <v>600000</v>
      </c>
      <c r="H599" s="173">
        <v>919.2</v>
      </c>
      <c r="I599" s="216">
        <v>918.86</v>
      </c>
      <c r="J599" s="174" t="s">
        <v>112</v>
      </c>
      <c r="K599" s="201" t="str">
        <f t="shared" si="7"/>
        <v>JULIO</v>
      </c>
      <c r="L599" s="217">
        <f t="shared" si="8"/>
        <v>-204000</v>
      </c>
      <c r="M599" s="218">
        <f t="shared" si="9"/>
        <v>204000.00000001909</v>
      </c>
      <c r="N599" s="159"/>
      <c r="O599" s="159"/>
      <c r="P599" s="159"/>
      <c r="Q599" s="159"/>
      <c r="R599" s="159"/>
      <c r="S599" s="162"/>
      <c r="T599" s="162"/>
    </row>
    <row r="600" spans="1:20" ht="17.25" hidden="1" customHeight="1">
      <c r="A600" s="177"/>
      <c r="B600" s="277"/>
      <c r="C600" s="214">
        <v>45484</v>
      </c>
      <c r="D600" s="170" t="s">
        <v>113</v>
      </c>
      <c r="E600" s="171">
        <f t="shared" si="10"/>
        <v>1137750000</v>
      </c>
      <c r="F600" s="170" t="s">
        <v>97</v>
      </c>
      <c r="G600" s="171">
        <v>1250000</v>
      </c>
      <c r="H600" s="173">
        <v>910.2</v>
      </c>
      <c r="I600" s="216">
        <v>908.92</v>
      </c>
      <c r="J600" s="170" t="s">
        <v>112</v>
      </c>
      <c r="K600" s="201" t="str">
        <f t="shared" ref="K600:K854" si="11">UPPER(TEXT(C600,"MMMM"))</f>
        <v>JULIO</v>
      </c>
      <c r="L600" s="217">
        <f t="shared" ref="L600:L854" si="12">(G600*I600)-E600</f>
        <v>-1600000</v>
      </c>
      <c r="M600" s="218">
        <f t="shared" si="9"/>
        <v>-10824999.999999961</v>
      </c>
      <c r="N600" s="159"/>
      <c r="O600" s="159"/>
      <c r="P600" s="159"/>
      <c r="Q600" s="159"/>
      <c r="R600" s="159"/>
      <c r="S600" s="162"/>
      <c r="T600" s="162"/>
    </row>
    <row r="601" spans="1:20" ht="17.25" hidden="1" customHeight="1">
      <c r="A601" s="177"/>
      <c r="B601" s="277"/>
      <c r="C601" s="214">
        <v>45484</v>
      </c>
      <c r="D601" s="170" t="s">
        <v>96</v>
      </c>
      <c r="E601" s="171">
        <f t="shared" si="10"/>
        <v>272880000</v>
      </c>
      <c r="F601" s="170" t="s">
        <v>97</v>
      </c>
      <c r="G601" s="171">
        <v>300000</v>
      </c>
      <c r="H601" s="173">
        <v>909.6</v>
      </c>
      <c r="I601" s="216">
        <v>908.92</v>
      </c>
      <c r="J601" s="174" t="s">
        <v>112</v>
      </c>
      <c r="K601" s="201" t="str">
        <f t="shared" si="11"/>
        <v>JULIO</v>
      </c>
      <c r="L601" s="217">
        <f t="shared" si="12"/>
        <v>-204000</v>
      </c>
      <c r="M601" s="218">
        <f t="shared" ref="M601:M679" si="13">(H601-I600)*G601</f>
        <v>204000.00000001909</v>
      </c>
      <c r="N601" s="159"/>
      <c r="O601" s="159"/>
      <c r="P601" s="159"/>
      <c r="Q601" s="159"/>
      <c r="R601" s="159"/>
      <c r="S601" s="162"/>
      <c r="T601" s="162"/>
    </row>
    <row r="602" spans="1:20" ht="17.25" hidden="1" customHeight="1">
      <c r="A602" s="177"/>
      <c r="B602" s="277"/>
      <c r="C602" s="214">
        <v>45484</v>
      </c>
      <c r="D602" s="170" t="s">
        <v>104</v>
      </c>
      <c r="E602" s="171">
        <f t="shared" si="10"/>
        <v>272880000</v>
      </c>
      <c r="F602" s="170" t="s">
        <v>97</v>
      </c>
      <c r="G602" s="171">
        <v>300000</v>
      </c>
      <c r="H602" s="173">
        <v>909.6</v>
      </c>
      <c r="I602" s="216">
        <v>908.92</v>
      </c>
      <c r="J602" s="188" t="s">
        <v>105</v>
      </c>
      <c r="K602" s="201" t="str">
        <f t="shared" si="11"/>
        <v>JULIO</v>
      </c>
      <c r="L602" s="217">
        <f t="shared" si="12"/>
        <v>-204000</v>
      </c>
      <c r="M602" s="218">
        <f t="shared" si="13"/>
        <v>204000.00000001909</v>
      </c>
      <c r="N602" s="159"/>
      <c r="O602" s="159"/>
      <c r="P602" s="159"/>
      <c r="Q602" s="159"/>
      <c r="R602" s="159"/>
      <c r="S602" s="162"/>
      <c r="T602" s="162"/>
    </row>
    <row r="603" spans="1:20" ht="17.25" hidden="1" customHeight="1">
      <c r="A603" s="177"/>
      <c r="B603" s="277"/>
      <c r="C603" s="214">
        <v>45485</v>
      </c>
      <c r="D603" s="176" t="s">
        <v>115</v>
      </c>
      <c r="E603" s="171">
        <f t="shared" si="10"/>
        <v>455150000</v>
      </c>
      <c r="F603" s="176" t="s">
        <v>116</v>
      </c>
      <c r="G603" s="171">
        <v>500000</v>
      </c>
      <c r="H603" s="173">
        <v>910.3</v>
      </c>
      <c r="I603" s="216">
        <v>910.14</v>
      </c>
      <c r="J603" s="170" t="s">
        <v>112</v>
      </c>
      <c r="K603" s="176" t="str">
        <f t="shared" si="11"/>
        <v>JULIO</v>
      </c>
      <c r="L603" s="217">
        <f t="shared" si="12"/>
        <v>-80000</v>
      </c>
      <c r="M603" s="218">
        <f t="shared" si="13"/>
        <v>689999.99999999767</v>
      </c>
      <c r="N603" s="159"/>
      <c r="O603" s="159"/>
      <c r="P603" s="159"/>
      <c r="Q603" s="159"/>
      <c r="R603" s="159"/>
      <c r="S603" s="162"/>
      <c r="T603" s="162"/>
    </row>
    <row r="604" spans="1:20" ht="17.25" hidden="1" customHeight="1">
      <c r="A604" s="177"/>
      <c r="B604" s="277"/>
      <c r="C604" s="214">
        <v>45485</v>
      </c>
      <c r="D604" s="170" t="s">
        <v>113</v>
      </c>
      <c r="E604" s="171">
        <f t="shared" si="10"/>
        <v>684150000</v>
      </c>
      <c r="F604" s="170" t="s">
        <v>97</v>
      </c>
      <c r="G604" s="171">
        <v>750000</v>
      </c>
      <c r="H604" s="173">
        <v>912.2</v>
      </c>
      <c r="I604" s="216">
        <v>910.14</v>
      </c>
      <c r="J604" s="170" t="s">
        <v>112</v>
      </c>
      <c r="K604" s="201" t="str">
        <f t="shared" si="11"/>
        <v>JULIO</v>
      </c>
      <c r="L604" s="217">
        <f t="shared" si="12"/>
        <v>-1545000</v>
      </c>
      <c r="M604" s="218">
        <f t="shared" si="13"/>
        <v>1545000.0000000442</v>
      </c>
      <c r="N604" s="159"/>
      <c r="O604" s="159"/>
      <c r="P604" s="159"/>
      <c r="Q604" s="159"/>
      <c r="R604" s="159"/>
      <c r="S604" s="162"/>
      <c r="T604" s="162"/>
    </row>
    <row r="605" spans="1:20" ht="17.25" hidden="1" customHeight="1">
      <c r="A605" s="177"/>
      <c r="B605" s="278"/>
      <c r="C605" s="214">
        <v>45485</v>
      </c>
      <c r="D605" s="170" t="s">
        <v>96</v>
      </c>
      <c r="E605" s="171">
        <f t="shared" si="10"/>
        <v>364080000</v>
      </c>
      <c r="F605" s="170" t="s">
        <v>97</v>
      </c>
      <c r="G605" s="171">
        <v>400000</v>
      </c>
      <c r="H605" s="173">
        <v>910.2</v>
      </c>
      <c r="I605" s="216">
        <v>910.14</v>
      </c>
      <c r="J605" s="174" t="s">
        <v>112</v>
      </c>
      <c r="K605" s="201" t="str">
        <f t="shared" si="11"/>
        <v>JULIO</v>
      </c>
      <c r="L605" s="217">
        <f t="shared" si="12"/>
        <v>-24000</v>
      </c>
      <c r="M605" s="218">
        <f t="shared" si="13"/>
        <v>24000.000000023647</v>
      </c>
      <c r="N605" s="159"/>
      <c r="O605" s="159"/>
      <c r="P605" s="159"/>
      <c r="Q605" s="159"/>
      <c r="R605" s="159"/>
      <c r="S605" s="162"/>
      <c r="T605" s="162"/>
    </row>
    <row r="606" spans="1:20" ht="17.25" hidden="1" customHeight="1">
      <c r="A606" s="177"/>
      <c r="B606" s="276">
        <v>29</v>
      </c>
      <c r="C606" s="214">
        <v>45488</v>
      </c>
      <c r="D606" s="176" t="s">
        <v>115</v>
      </c>
      <c r="E606" s="171">
        <f t="shared" si="10"/>
        <v>1365450000</v>
      </c>
      <c r="F606" s="176" t="s">
        <v>116</v>
      </c>
      <c r="G606" s="171">
        <v>1500000</v>
      </c>
      <c r="H606" s="173">
        <v>910.3</v>
      </c>
      <c r="I606" s="216">
        <v>910.79</v>
      </c>
      <c r="J606" s="174" t="s">
        <v>112</v>
      </c>
      <c r="K606" s="201" t="str">
        <f t="shared" si="11"/>
        <v>JULIO</v>
      </c>
      <c r="L606" s="217">
        <f t="shared" si="12"/>
        <v>735000</v>
      </c>
      <c r="M606" s="218">
        <f t="shared" si="13"/>
        <v>239999.99999995224</v>
      </c>
      <c r="N606" s="159"/>
      <c r="O606" s="159"/>
      <c r="P606" s="159"/>
      <c r="Q606" s="159"/>
      <c r="R606" s="159"/>
      <c r="S606" s="162"/>
      <c r="T606" s="162"/>
    </row>
    <row r="607" spans="1:20" ht="17.25" hidden="1" customHeight="1">
      <c r="A607" s="177"/>
      <c r="B607" s="277"/>
      <c r="C607" s="214">
        <v>45488</v>
      </c>
      <c r="D607" s="170" t="s">
        <v>96</v>
      </c>
      <c r="E607" s="171">
        <f t="shared" si="10"/>
        <v>498575000</v>
      </c>
      <c r="F607" s="170" t="s">
        <v>97</v>
      </c>
      <c r="G607" s="171">
        <v>550000</v>
      </c>
      <c r="H607" s="173">
        <v>906.5</v>
      </c>
      <c r="I607" s="216">
        <v>910.79</v>
      </c>
      <c r="J607" s="174" t="s">
        <v>112</v>
      </c>
      <c r="K607" s="201" t="str">
        <f t="shared" si="11"/>
        <v>JULIO</v>
      </c>
      <c r="L607" s="217">
        <f t="shared" si="12"/>
        <v>2359500</v>
      </c>
      <c r="M607" s="218">
        <f t="shared" si="13"/>
        <v>-2359499.99999998</v>
      </c>
      <c r="N607" s="159"/>
      <c r="O607" s="159"/>
      <c r="P607" s="159"/>
      <c r="Q607" s="159"/>
      <c r="R607" s="159"/>
      <c r="S607" s="162"/>
      <c r="T607" s="162"/>
    </row>
    <row r="608" spans="1:20" ht="17.25" hidden="1" customHeight="1">
      <c r="A608" s="177"/>
      <c r="B608" s="277"/>
      <c r="C608" s="214">
        <v>45488</v>
      </c>
      <c r="D608" s="170" t="s">
        <v>104</v>
      </c>
      <c r="E608" s="171">
        <f t="shared" si="10"/>
        <v>181300000</v>
      </c>
      <c r="F608" s="170" t="s">
        <v>97</v>
      </c>
      <c r="G608" s="171">
        <v>200000</v>
      </c>
      <c r="H608" s="173">
        <v>906.5</v>
      </c>
      <c r="I608" s="216">
        <v>910.79</v>
      </c>
      <c r="J608" s="188" t="s">
        <v>105</v>
      </c>
      <c r="K608" s="201" t="str">
        <f t="shared" si="11"/>
        <v>JULIO</v>
      </c>
      <c r="L608" s="217">
        <f t="shared" si="12"/>
        <v>858000</v>
      </c>
      <c r="M608" s="218">
        <f t="shared" si="13"/>
        <v>-857999.99999999278</v>
      </c>
      <c r="N608" s="159"/>
      <c r="O608" s="159"/>
      <c r="P608" s="159"/>
      <c r="Q608" s="159"/>
      <c r="R608" s="159"/>
      <c r="S608" s="162"/>
      <c r="T608" s="162"/>
    </row>
    <row r="609" spans="1:20" ht="17.25" hidden="1" customHeight="1">
      <c r="A609" s="177"/>
      <c r="B609" s="277"/>
      <c r="C609" s="214">
        <v>45490</v>
      </c>
      <c r="D609" s="170" t="s">
        <v>113</v>
      </c>
      <c r="E609" s="171">
        <f t="shared" si="10"/>
        <v>910200000</v>
      </c>
      <c r="F609" s="170" t="s">
        <v>97</v>
      </c>
      <c r="G609" s="171">
        <v>1000000</v>
      </c>
      <c r="H609" s="173">
        <v>910.2</v>
      </c>
      <c r="I609" s="216">
        <v>921.91</v>
      </c>
      <c r="J609" s="174" t="s">
        <v>112</v>
      </c>
      <c r="K609" s="201" t="str">
        <f t="shared" si="11"/>
        <v>JULIO</v>
      </c>
      <c r="L609" s="217">
        <f t="shared" si="12"/>
        <v>11710000</v>
      </c>
      <c r="M609" s="218">
        <f t="shared" si="13"/>
        <v>-589999.99999991816</v>
      </c>
      <c r="N609" s="159"/>
      <c r="O609" s="159"/>
      <c r="P609" s="159"/>
      <c r="Q609" s="159"/>
      <c r="R609" s="159"/>
      <c r="S609" s="162"/>
      <c r="T609" s="162"/>
    </row>
    <row r="610" spans="1:20" ht="17.25" hidden="1" customHeight="1">
      <c r="A610" s="177"/>
      <c r="B610" s="277"/>
      <c r="C610" s="214">
        <v>45490</v>
      </c>
      <c r="D610" s="170" t="s">
        <v>113</v>
      </c>
      <c r="E610" s="171">
        <f t="shared" si="10"/>
        <v>924200000</v>
      </c>
      <c r="F610" s="170" t="s">
        <v>97</v>
      </c>
      <c r="G610" s="171">
        <v>1000000</v>
      </c>
      <c r="H610" s="173">
        <v>924.2</v>
      </c>
      <c r="I610" s="216">
        <v>921.91</v>
      </c>
      <c r="J610" s="174" t="s">
        <v>112</v>
      </c>
      <c r="K610" s="201" t="str">
        <f t="shared" si="11"/>
        <v>JULIO</v>
      </c>
      <c r="L610" s="217">
        <f t="shared" si="12"/>
        <v>-2290000</v>
      </c>
      <c r="M610" s="218">
        <f t="shared" si="13"/>
        <v>2290000.0000000773</v>
      </c>
      <c r="N610" s="159"/>
      <c r="O610" s="159"/>
      <c r="P610" s="159"/>
      <c r="Q610" s="159"/>
      <c r="R610" s="159"/>
      <c r="S610" s="162"/>
      <c r="T610" s="162"/>
    </row>
    <row r="611" spans="1:20" ht="17.25" hidden="1" customHeight="1">
      <c r="A611" s="177"/>
      <c r="B611" s="277"/>
      <c r="C611" s="214">
        <v>45490</v>
      </c>
      <c r="D611" s="176" t="s">
        <v>115</v>
      </c>
      <c r="E611" s="171">
        <f t="shared" si="10"/>
        <v>231187500</v>
      </c>
      <c r="F611" s="176" t="s">
        <v>116</v>
      </c>
      <c r="G611" s="171">
        <v>250000</v>
      </c>
      <c r="H611" s="173">
        <v>924.75</v>
      </c>
      <c r="I611" s="216">
        <v>921.91</v>
      </c>
      <c r="J611" s="170" t="s">
        <v>112</v>
      </c>
      <c r="K611" s="176" t="str">
        <f t="shared" si="11"/>
        <v>JULIO</v>
      </c>
      <c r="L611" s="217">
        <f t="shared" si="12"/>
        <v>-710000</v>
      </c>
      <c r="M611" s="218">
        <f t="shared" si="13"/>
        <v>710000.00000000792</v>
      </c>
      <c r="N611" s="159"/>
      <c r="O611" s="159"/>
      <c r="P611" s="159"/>
      <c r="Q611" s="159"/>
      <c r="R611" s="159"/>
      <c r="S611" s="162"/>
      <c r="T611" s="162"/>
    </row>
    <row r="612" spans="1:20" ht="17.25" hidden="1" customHeight="1">
      <c r="A612" s="177"/>
      <c r="B612" s="277"/>
      <c r="C612" s="214">
        <v>45490</v>
      </c>
      <c r="D612" s="170" t="s">
        <v>96</v>
      </c>
      <c r="E612" s="171">
        <f t="shared" si="10"/>
        <v>600307500</v>
      </c>
      <c r="F612" s="170" t="s">
        <v>97</v>
      </c>
      <c r="G612" s="171">
        <v>650000</v>
      </c>
      <c r="H612" s="173">
        <v>923.55</v>
      </c>
      <c r="I612" s="216">
        <v>921.91</v>
      </c>
      <c r="J612" s="174" t="s">
        <v>112</v>
      </c>
      <c r="K612" s="201" t="str">
        <f t="shared" si="11"/>
        <v>JULIO</v>
      </c>
      <c r="L612" s="217">
        <f t="shared" si="12"/>
        <v>-1066000</v>
      </c>
      <c r="M612" s="218">
        <f t="shared" si="13"/>
        <v>1065999.9999999912</v>
      </c>
      <c r="N612" s="159"/>
      <c r="O612" s="159"/>
      <c r="P612" s="159"/>
      <c r="Q612" s="159"/>
      <c r="R612" s="159"/>
      <c r="S612" s="162"/>
      <c r="T612" s="162"/>
    </row>
    <row r="613" spans="1:20" ht="17.25" hidden="1" customHeight="1">
      <c r="A613" s="177"/>
      <c r="B613" s="277"/>
      <c r="C613" s="214">
        <v>45491</v>
      </c>
      <c r="D613" s="176" t="s">
        <v>104</v>
      </c>
      <c r="E613" s="171">
        <v>282150000</v>
      </c>
      <c r="F613" s="170" t="s">
        <v>97</v>
      </c>
      <c r="G613" s="171">
        <v>300000</v>
      </c>
      <c r="H613" s="173">
        <v>940.5</v>
      </c>
      <c r="I613" s="216">
        <v>940.15</v>
      </c>
      <c r="J613" s="188" t="s">
        <v>105</v>
      </c>
      <c r="K613" s="201" t="str">
        <f t="shared" si="11"/>
        <v>JULIO</v>
      </c>
      <c r="L613" s="217">
        <f t="shared" si="12"/>
        <v>-105000</v>
      </c>
      <c r="M613" s="218">
        <f t="shared" si="13"/>
        <v>5577000.0000000093</v>
      </c>
      <c r="N613" s="159"/>
      <c r="O613" s="159"/>
      <c r="P613" s="159"/>
      <c r="Q613" s="159"/>
      <c r="R613" s="159"/>
      <c r="S613" s="162"/>
      <c r="T613" s="162"/>
    </row>
    <row r="614" spans="1:20" ht="17.25" hidden="1" customHeight="1">
      <c r="A614" s="177"/>
      <c r="B614" s="277"/>
      <c r="C614" s="214">
        <v>45491</v>
      </c>
      <c r="D614" s="176" t="s">
        <v>115</v>
      </c>
      <c r="E614" s="171">
        <f t="shared" ref="E614:E615" si="14">G614*H614</f>
        <v>329735000</v>
      </c>
      <c r="F614" s="176" t="s">
        <v>116</v>
      </c>
      <c r="G614" s="171">
        <v>350000</v>
      </c>
      <c r="H614" s="173">
        <v>942.1</v>
      </c>
      <c r="I614" s="216">
        <v>940.15</v>
      </c>
      <c r="J614" s="170" t="s">
        <v>112</v>
      </c>
      <c r="K614" s="176" t="str">
        <f t="shared" si="11"/>
        <v>JULIO</v>
      </c>
      <c r="L614" s="217">
        <f t="shared" si="12"/>
        <v>-682500</v>
      </c>
      <c r="M614" s="218">
        <f t="shared" si="13"/>
        <v>682500.00000001595</v>
      </c>
      <c r="N614" s="159"/>
      <c r="O614" s="159"/>
      <c r="P614" s="159"/>
      <c r="Q614" s="159"/>
      <c r="R614" s="159"/>
      <c r="S614" s="162"/>
      <c r="T614" s="162"/>
    </row>
    <row r="615" spans="1:20" ht="17.25" hidden="1" customHeight="1">
      <c r="A615" s="177"/>
      <c r="B615" s="277"/>
      <c r="C615" s="214">
        <v>45491</v>
      </c>
      <c r="D615" s="170" t="s">
        <v>113</v>
      </c>
      <c r="E615" s="171">
        <f t="shared" si="14"/>
        <v>423990000</v>
      </c>
      <c r="F615" s="170" t="s">
        <v>97</v>
      </c>
      <c r="G615" s="171">
        <v>450000</v>
      </c>
      <c r="H615" s="173">
        <v>942.2</v>
      </c>
      <c r="I615" s="216">
        <v>940.15</v>
      </c>
      <c r="J615" s="170" t="s">
        <v>112</v>
      </c>
      <c r="K615" s="201" t="str">
        <f t="shared" si="11"/>
        <v>JULIO</v>
      </c>
      <c r="L615" s="217">
        <f t="shared" si="12"/>
        <v>-922500</v>
      </c>
      <c r="M615" s="218">
        <f t="shared" si="13"/>
        <v>922500.00000003073</v>
      </c>
      <c r="N615" s="159"/>
      <c r="O615" s="159"/>
      <c r="P615" s="159"/>
      <c r="Q615" s="159"/>
      <c r="R615" s="159"/>
      <c r="S615" s="162"/>
      <c r="T615" s="162"/>
    </row>
    <row r="616" spans="1:20" ht="17.25" hidden="1" customHeight="1">
      <c r="A616" s="177"/>
      <c r="B616" s="278"/>
      <c r="C616" s="214">
        <v>45492</v>
      </c>
      <c r="D616" s="170" t="s">
        <v>113</v>
      </c>
      <c r="E616" s="171">
        <v>564720000</v>
      </c>
      <c r="F616" s="170" t="s">
        <v>97</v>
      </c>
      <c r="G616" s="171">
        <v>600000</v>
      </c>
      <c r="H616" s="173">
        <v>941.2</v>
      </c>
      <c r="I616" s="216">
        <v>943.77</v>
      </c>
      <c r="J616" s="174" t="s">
        <v>112</v>
      </c>
      <c r="K616" s="201" t="str">
        <f t="shared" si="11"/>
        <v>JULIO</v>
      </c>
      <c r="L616" s="217">
        <f t="shared" si="12"/>
        <v>1542000</v>
      </c>
      <c r="M616" s="218">
        <f t="shared" si="13"/>
        <v>630000.00000004098</v>
      </c>
      <c r="N616" s="159"/>
      <c r="O616" s="159"/>
      <c r="P616" s="159"/>
      <c r="Q616" s="159"/>
      <c r="R616" s="159"/>
      <c r="S616" s="162"/>
      <c r="T616" s="162"/>
    </row>
    <row r="617" spans="1:20" ht="17.25" hidden="1" customHeight="1">
      <c r="A617" s="177"/>
      <c r="B617" s="276">
        <v>30</v>
      </c>
      <c r="C617" s="214">
        <v>45495</v>
      </c>
      <c r="D617" s="176" t="s">
        <v>115</v>
      </c>
      <c r="E617" s="171">
        <f t="shared" ref="E617:E868" si="15">G617*H617</f>
        <v>380120000</v>
      </c>
      <c r="F617" s="176" t="s">
        <v>116</v>
      </c>
      <c r="G617" s="171">
        <v>400000</v>
      </c>
      <c r="H617" s="173">
        <v>950.3</v>
      </c>
      <c r="I617" s="216">
        <v>949.1</v>
      </c>
      <c r="J617" s="174" t="s">
        <v>112</v>
      </c>
      <c r="K617" s="201" t="str">
        <f t="shared" si="11"/>
        <v>JULIO</v>
      </c>
      <c r="L617" s="217">
        <f t="shared" si="12"/>
        <v>-480000</v>
      </c>
      <c r="M617" s="218">
        <f t="shared" si="13"/>
        <v>2611999.9999999893</v>
      </c>
      <c r="N617" s="159"/>
      <c r="O617" s="159"/>
      <c r="P617" s="159"/>
      <c r="Q617" s="159"/>
      <c r="R617" s="159"/>
      <c r="S617" s="162"/>
      <c r="T617" s="162"/>
    </row>
    <row r="618" spans="1:20" ht="17.25" hidden="1" customHeight="1">
      <c r="A618" s="177"/>
      <c r="B618" s="277"/>
      <c r="C618" s="214">
        <v>45495</v>
      </c>
      <c r="D618" s="170" t="s">
        <v>113</v>
      </c>
      <c r="E618" s="171">
        <f t="shared" si="15"/>
        <v>1092730000</v>
      </c>
      <c r="F618" s="170" t="s">
        <v>97</v>
      </c>
      <c r="G618" s="182">
        <v>1150000</v>
      </c>
      <c r="H618" s="173">
        <v>950.2</v>
      </c>
      <c r="I618" s="216">
        <v>949.1</v>
      </c>
      <c r="J618" s="174" t="s">
        <v>112</v>
      </c>
      <c r="K618" s="201" t="str">
        <f t="shared" si="11"/>
        <v>JULIO</v>
      </c>
      <c r="L618" s="217">
        <f t="shared" si="12"/>
        <v>-1265000</v>
      </c>
      <c r="M618" s="218">
        <f t="shared" si="13"/>
        <v>1265000.0000000261</v>
      </c>
      <c r="N618" s="159"/>
      <c r="O618" s="159"/>
      <c r="P618" s="159"/>
      <c r="Q618" s="159"/>
      <c r="R618" s="159"/>
      <c r="S618" s="162"/>
      <c r="T618" s="162"/>
    </row>
    <row r="619" spans="1:20" ht="17.25" hidden="1" customHeight="1">
      <c r="A619" s="177"/>
      <c r="B619" s="277"/>
      <c r="C619" s="214">
        <v>45496</v>
      </c>
      <c r="D619" s="170" t="s">
        <v>113</v>
      </c>
      <c r="E619" s="171">
        <f t="shared" si="15"/>
        <v>378080000</v>
      </c>
      <c r="F619" s="170" t="s">
        <v>97</v>
      </c>
      <c r="G619" s="182">
        <v>400000</v>
      </c>
      <c r="H619" s="173">
        <v>945.2</v>
      </c>
      <c r="I619" s="216">
        <v>946.69</v>
      </c>
      <c r="J619" s="174" t="s">
        <v>112</v>
      </c>
      <c r="K619" s="201" t="str">
        <f t="shared" si="11"/>
        <v>JULIO</v>
      </c>
      <c r="L619" s="217">
        <f t="shared" si="12"/>
        <v>596000</v>
      </c>
      <c r="M619" s="218">
        <f t="shared" si="13"/>
        <v>-1559999.9999999909</v>
      </c>
      <c r="N619" s="159"/>
      <c r="O619" s="159"/>
      <c r="P619" s="159"/>
      <c r="Q619" s="159"/>
      <c r="R619" s="159"/>
      <c r="S619" s="162"/>
      <c r="T619" s="162"/>
    </row>
    <row r="620" spans="1:20" ht="17.25" hidden="1" customHeight="1">
      <c r="A620" s="177"/>
      <c r="B620" s="277"/>
      <c r="C620" s="214">
        <v>45496</v>
      </c>
      <c r="D620" s="170" t="s">
        <v>96</v>
      </c>
      <c r="E620" s="171">
        <f t="shared" si="15"/>
        <v>378260000</v>
      </c>
      <c r="F620" s="170" t="s">
        <v>97</v>
      </c>
      <c r="G620" s="182">
        <v>400000</v>
      </c>
      <c r="H620" s="173">
        <v>945.65</v>
      </c>
      <c r="I620" s="216">
        <v>946.69</v>
      </c>
      <c r="J620" s="174" t="s">
        <v>112</v>
      </c>
      <c r="K620" s="201" t="str">
        <f t="shared" si="11"/>
        <v>JULIO</v>
      </c>
      <c r="L620" s="217">
        <f t="shared" si="12"/>
        <v>416000</v>
      </c>
      <c r="M620" s="218">
        <f t="shared" si="13"/>
        <v>-416000.00000003091</v>
      </c>
      <c r="N620" s="159"/>
      <c r="O620" s="159"/>
      <c r="P620" s="159"/>
      <c r="Q620" s="159"/>
      <c r="R620" s="159"/>
      <c r="S620" s="162"/>
      <c r="T620" s="162"/>
    </row>
    <row r="621" spans="1:20" ht="17.25" hidden="1" customHeight="1">
      <c r="A621" s="177"/>
      <c r="B621" s="277"/>
      <c r="C621" s="214">
        <v>45496</v>
      </c>
      <c r="D621" s="219" t="s">
        <v>104</v>
      </c>
      <c r="E621" s="171">
        <f t="shared" si="15"/>
        <v>189130000</v>
      </c>
      <c r="F621" s="170" t="s">
        <v>97</v>
      </c>
      <c r="G621" s="182">
        <v>200000</v>
      </c>
      <c r="H621" s="173">
        <v>945.65</v>
      </c>
      <c r="I621" s="216">
        <v>946.69</v>
      </c>
      <c r="J621" s="188" t="s">
        <v>105</v>
      </c>
      <c r="K621" s="201" t="str">
        <f t="shared" si="11"/>
        <v>JULIO</v>
      </c>
      <c r="L621" s="217">
        <f t="shared" si="12"/>
        <v>208000</v>
      </c>
      <c r="M621" s="218">
        <f t="shared" si="13"/>
        <v>-208000.00000001545</v>
      </c>
      <c r="N621" s="159"/>
      <c r="O621" s="159"/>
      <c r="P621" s="159"/>
      <c r="Q621" s="159"/>
      <c r="R621" s="159"/>
      <c r="S621" s="162"/>
      <c r="T621" s="162"/>
    </row>
    <row r="622" spans="1:20" ht="17.25" hidden="1" customHeight="1">
      <c r="A622" s="177"/>
      <c r="B622" s="277"/>
      <c r="C622" s="214">
        <v>45497</v>
      </c>
      <c r="D622" s="176" t="s">
        <v>115</v>
      </c>
      <c r="E622" s="171">
        <f t="shared" si="15"/>
        <v>331485000</v>
      </c>
      <c r="F622" s="176" t="s">
        <v>116</v>
      </c>
      <c r="G622" s="171">
        <v>350000</v>
      </c>
      <c r="H622" s="173">
        <v>947.1</v>
      </c>
      <c r="I622" s="216">
        <v>948.79</v>
      </c>
      <c r="J622" s="170" t="s">
        <v>112</v>
      </c>
      <c r="K622" s="176" t="str">
        <f t="shared" si="11"/>
        <v>JULIO</v>
      </c>
      <c r="L622" s="217">
        <f t="shared" si="12"/>
        <v>591500</v>
      </c>
      <c r="M622" s="218">
        <f t="shared" si="13"/>
        <v>143499.99999998885</v>
      </c>
      <c r="N622" s="159"/>
      <c r="O622" s="159"/>
      <c r="P622" s="159"/>
      <c r="Q622" s="159"/>
      <c r="R622" s="159"/>
      <c r="S622" s="162"/>
      <c r="T622" s="162"/>
    </row>
    <row r="623" spans="1:20" ht="17.25" hidden="1" customHeight="1">
      <c r="A623" s="177"/>
      <c r="B623" s="277"/>
      <c r="C623" s="214">
        <v>45497</v>
      </c>
      <c r="D623" s="170" t="s">
        <v>113</v>
      </c>
      <c r="E623" s="171">
        <f t="shared" si="15"/>
        <v>711900000</v>
      </c>
      <c r="F623" s="170" t="s">
        <v>97</v>
      </c>
      <c r="G623" s="182">
        <v>750000</v>
      </c>
      <c r="H623" s="173">
        <v>949.2</v>
      </c>
      <c r="I623" s="216">
        <v>948.79</v>
      </c>
      <c r="J623" s="174" t="s">
        <v>112</v>
      </c>
      <c r="K623" s="201" t="str">
        <f t="shared" si="11"/>
        <v>JULIO</v>
      </c>
      <c r="L623" s="217">
        <f t="shared" si="12"/>
        <v>-307500</v>
      </c>
      <c r="M623" s="218">
        <f t="shared" si="13"/>
        <v>307500.00000006141</v>
      </c>
      <c r="N623" s="159"/>
      <c r="O623" s="159"/>
      <c r="P623" s="159"/>
      <c r="Q623" s="159"/>
      <c r="R623" s="159"/>
      <c r="S623" s="162"/>
      <c r="T623" s="162"/>
    </row>
    <row r="624" spans="1:20" ht="17.25" hidden="1" customHeight="1">
      <c r="A624" s="177"/>
      <c r="B624" s="277"/>
      <c r="C624" s="214">
        <v>45497</v>
      </c>
      <c r="D624" s="170" t="s">
        <v>96</v>
      </c>
      <c r="E624" s="171">
        <f t="shared" si="15"/>
        <v>522225000</v>
      </c>
      <c r="F624" s="170" t="s">
        <v>97</v>
      </c>
      <c r="G624" s="182">
        <v>550000</v>
      </c>
      <c r="H624" s="173">
        <v>949.5</v>
      </c>
      <c r="I624" s="216">
        <v>948.79</v>
      </c>
      <c r="J624" s="174" t="s">
        <v>112</v>
      </c>
      <c r="K624" s="201" t="str">
        <f t="shared" si="11"/>
        <v>JULIO</v>
      </c>
      <c r="L624" s="217">
        <f t="shared" si="12"/>
        <v>-390500</v>
      </c>
      <c r="M624" s="218">
        <f t="shared" si="13"/>
        <v>390500.00000002002</v>
      </c>
      <c r="N624" s="159"/>
      <c r="O624" s="159"/>
      <c r="P624" s="159"/>
      <c r="Q624" s="159"/>
      <c r="R624" s="159"/>
      <c r="S624" s="162"/>
      <c r="T624" s="162"/>
    </row>
    <row r="625" spans="1:20" ht="17.25" hidden="1" customHeight="1">
      <c r="A625" s="177"/>
      <c r="B625" s="277"/>
      <c r="C625" s="214">
        <v>45498</v>
      </c>
      <c r="D625" s="170" t="s">
        <v>96</v>
      </c>
      <c r="E625" s="171">
        <f t="shared" si="15"/>
        <v>189080000</v>
      </c>
      <c r="F625" s="170" t="s">
        <v>97</v>
      </c>
      <c r="G625" s="182">
        <v>200000</v>
      </c>
      <c r="H625" s="173">
        <v>945.4</v>
      </c>
      <c r="I625" s="216">
        <v>947.39</v>
      </c>
      <c r="J625" s="174" t="s">
        <v>112</v>
      </c>
      <c r="K625" s="201" t="str">
        <f t="shared" si="11"/>
        <v>JULIO</v>
      </c>
      <c r="L625" s="217">
        <f t="shared" si="12"/>
        <v>398000</v>
      </c>
      <c r="M625" s="218">
        <f t="shared" si="13"/>
        <v>-677999.99999999732</v>
      </c>
      <c r="N625" s="159"/>
      <c r="O625" s="159"/>
      <c r="P625" s="159"/>
      <c r="Q625" s="159"/>
      <c r="R625" s="159"/>
      <c r="S625" s="162"/>
      <c r="T625" s="162"/>
    </row>
    <row r="626" spans="1:20" ht="17.25" hidden="1" customHeight="1">
      <c r="A626" s="177"/>
      <c r="B626" s="277"/>
      <c r="C626" s="214">
        <v>45498</v>
      </c>
      <c r="D626" s="219" t="s">
        <v>115</v>
      </c>
      <c r="E626" s="171">
        <f t="shared" si="15"/>
        <v>236575000</v>
      </c>
      <c r="F626" s="219" t="s">
        <v>116</v>
      </c>
      <c r="G626" s="182">
        <v>250000</v>
      </c>
      <c r="H626" s="173">
        <v>946.3</v>
      </c>
      <c r="I626" s="216">
        <v>947.39</v>
      </c>
      <c r="J626" s="174" t="s">
        <v>112</v>
      </c>
      <c r="K626" s="201" t="str">
        <f t="shared" si="11"/>
        <v>JULIO</v>
      </c>
      <c r="L626" s="217">
        <f t="shared" si="12"/>
        <v>272500</v>
      </c>
      <c r="M626" s="218">
        <f t="shared" si="13"/>
        <v>-272500.00000000797</v>
      </c>
      <c r="N626" s="159"/>
      <c r="O626" s="159"/>
      <c r="P626" s="159"/>
      <c r="Q626" s="159"/>
      <c r="R626" s="159"/>
      <c r="S626" s="162"/>
      <c r="T626" s="162"/>
    </row>
    <row r="627" spans="1:20" ht="17.25" hidden="1" customHeight="1">
      <c r="A627" s="177"/>
      <c r="B627" s="277"/>
      <c r="C627" s="214">
        <v>45498</v>
      </c>
      <c r="D627" s="170" t="s">
        <v>113</v>
      </c>
      <c r="E627" s="171">
        <f t="shared" si="15"/>
        <v>473100000</v>
      </c>
      <c r="F627" s="170" t="s">
        <v>97</v>
      </c>
      <c r="G627" s="182">
        <v>500000</v>
      </c>
      <c r="H627" s="173">
        <v>946.2</v>
      </c>
      <c r="I627" s="216">
        <v>947.39</v>
      </c>
      <c r="J627" s="174" t="s">
        <v>112</v>
      </c>
      <c r="K627" s="201" t="str">
        <f t="shared" si="11"/>
        <v>JULIO</v>
      </c>
      <c r="L627" s="217">
        <f t="shared" si="12"/>
        <v>595000</v>
      </c>
      <c r="M627" s="218">
        <f t="shared" si="13"/>
        <v>-594999.99999997043</v>
      </c>
      <c r="N627" s="159"/>
      <c r="O627" s="159"/>
      <c r="P627" s="159"/>
      <c r="Q627" s="159"/>
      <c r="R627" s="159"/>
      <c r="S627" s="162"/>
      <c r="T627" s="162"/>
    </row>
    <row r="628" spans="1:20" ht="17.25" hidden="1" customHeight="1">
      <c r="A628" s="177"/>
      <c r="B628" s="277"/>
      <c r="C628" s="214">
        <v>45498</v>
      </c>
      <c r="D628" s="219" t="s">
        <v>104</v>
      </c>
      <c r="E628" s="171">
        <f t="shared" si="15"/>
        <v>236350000</v>
      </c>
      <c r="F628" s="170" t="s">
        <v>97</v>
      </c>
      <c r="G628" s="182">
        <v>250000</v>
      </c>
      <c r="H628" s="173">
        <v>945.4</v>
      </c>
      <c r="I628" s="216">
        <v>947.39</v>
      </c>
      <c r="J628" s="188" t="s">
        <v>105</v>
      </c>
      <c r="K628" s="201" t="str">
        <f t="shared" si="11"/>
        <v>JULIO</v>
      </c>
      <c r="L628" s="217">
        <f t="shared" si="12"/>
        <v>497500</v>
      </c>
      <c r="M628" s="218">
        <f t="shared" si="13"/>
        <v>-497500.00000000227</v>
      </c>
      <c r="N628" s="159"/>
      <c r="O628" s="159"/>
      <c r="P628" s="159"/>
      <c r="Q628" s="159"/>
      <c r="R628" s="159"/>
      <c r="S628" s="162"/>
      <c r="T628" s="162"/>
    </row>
    <row r="629" spans="1:20" ht="17.25" hidden="1" customHeight="1">
      <c r="A629" s="177"/>
      <c r="B629" s="278"/>
      <c r="C629" s="214">
        <v>45499</v>
      </c>
      <c r="D629" s="170" t="s">
        <v>113</v>
      </c>
      <c r="E629" s="171">
        <f t="shared" si="15"/>
        <v>523600000</v>
      </c>
      <c r="F629" s="170" t="s">
        <v>97</v>
      </c>
      <c r="G629" s="182">
        <v>550000</v>
      </c>
      <c r="H629" s="173">
        <v>952</v>
      </c>
      <c r="I629" s="216">
        <v>950.29</v>
      </c>
      <c r="J629" s="174" t="s">
        <v>112</v>
      </c>
      <c r="K629" s="201" t="str">
        <f t="shared" si="11"/>
        <v>JULIO</v>
      </c>
      <c r="L629" s="217">
        <f t="shared" si="12"/>
        <v>-940500</v>
      </c>
      <c r="M629" s="218">
        <f t="shared" si="13"/>
        <v>2535500.0000000075</v>
      </c>
      <c r="N629" s="159"/>
      <c r="O629" s="159"/>
      <c r="P629" s="159"/>
      <c r="Q629" s="159"/>
      <c r="R629" s="159"/>
      <c r="S629" s="162"/>
      <c r="T629" s="162"/>
    </row>
    <row r="630" spans="1:20" ht="17.25" hidden="1" customHeight="1">
      <c r="A630" s="177"/>
      <c r="B630" s="276">
        <v>31</v>
      </c>
      <c r="C630" s="214">
        <v>45502</v>
      </c>
      <c r="D630" s="170" t="s">
        <v>113</v>
      </c>
      <c r="E630" s="171">
        <f t="shared" si="15"/>
        <v>238050000</v>
      </c>
      <c r="F630" s="170" t="s">
        <v>97</v>
      </c>
      <c r="G630" s="182">
        <v>250000</v>
      </c>
      <c r="H630" s="173">
        <v>952.2</v>
      </c>
      <c r="I630" s="216">
        <v>956.63</v>
      </c>
      <c r="J630" s="174" t="s">
        <v>112</v>
      </c>
      <c r="K630" s="201" t="str">
        <f t="shared" si="11"/>
        <v>JULIO</v>
      </c>
      <c r="L630" s="217">
        <f t="shared" si="12"/>
        <v>1107500</v>
      </c>
      <c r="M630" s="218">
        <f t="shared" si="13"/>
        <v>477500.00000002049</v>
      </c>
      <c r="N630" s="159"/>
      <c r="O630" s="159"/>
      <c r="P630" s="159"/>
      <c r="Q630" s="159"/>
      <c r="R630" s="159"/>
      <c r="S630" s="162"/>
      <c r="T630" s="162"/>
    </row>
    <row r="631" spans="1:20" ht="17.25" hidden="1" customHeight="1">
      <c r="A631" s="177"/>
      <c r="B631" s="277"/>
      <c r="C631" s="214">
        <v>45502</v>
      </c>
      <c r="D631" s="170" t="s">
        <v>113</v>
      </c>
      <c r="E631" s="171">
        <f t="shared" si="15"/>
        <v>862380000</v>
      </c>
      <c r="F631" s="170" t="s">
        <v>97</v>
      </c>
      <c r="G631" s="182">
        <v>900000</v>
      </c>
      <c r="H631" s="173">
        <v>958.2</v>
      </c>
      <c r="I631" s="216">
        <v>956.63</v>
      </c>
      <c r="J631" s="174" t="s">
        <v>112</v>
      </c>
      <c r="K631" s="201" t="str">
        <f t="shared" si="11"/>
        <v>JULIO</v>
      </c>
      <c r="L631" s="217">
        <f t="shared" si="12"/>
        <v>-1413000</v>
      </c>
      <c r="M631" s="218">
        <f t="shared" si="13"/>
        <v>1413000.0000000449</v>
      </c>
      <c r="N631" s="159"/>
      <c r="O631" s="159"/>
      <c r="P631" s="159"/>
      <c r="Q631" s="159"/>
      <c r="R631" s="159"/>
      <c r="S631" s="162"/>
      <c r="T631" s="162"/>
    </row>
    <row r="632" spans="1:20" ht="17.25" hidden="1" customHeight="1">
      <c r="A632" s="184"/>
      <c r="B632" s="277"/>
      <c r="C632" s="214">
        <v>45502</v>
      </c>
      <c r="D632" s="176" t="s">
        <v>115</v>
      </c>
      <c r="E632" s="171">
        <f t="shared" si="15"/>
        <v>862470000</v>
      </c>
      <c r="F632" s="176" t="s">
        <v>116</v>
      </c>
      <c r="G632" s="171">
        <v>900000</v>
      </c>
      <c r="H632" s="173">
        <v>958.3</v>
      </c>
      <c r="I632" s="216">
        <v>956.63</v>
      </c>
      <c r="J632" s="170" t="s">
        <v>112</v>
      </c>
      <c r="K632" s="176" t="str">
        <f t="shared" si="11"/>
        <v>JULIO</v>
      </c>
      <c r="L632" s="217">
        <f t="shared" si="12"/>
        <v>-1503000</v>
      </c>
      <c r="M632" s="218">
        <f t="shared" si="13"/>
        <v>1502999.9999999632</v>
      </c>
      <c r="N632" s="185"/>
      <c r="O632" s="185"/>
      <c r="P632" s="185"/>
      <c r="Q632" s="185"/>
      <c r="R632" s="185"/>
      <c r="S632" s="222"/>
      <c r="T632" s="222"/>
    </row>
    <row r="633" spans="1:20" ht="17.25" hidden="1" customHeight="1">
      <c r="A633" s="177"/>
      <c r="B633" s="277"/>
      <c r="C633" s="214">
        <v>45502</v>
      </c>
      <c r="D633" s="170" t="s">
        <v>114</v>
      </c>
      <c r="E633" s="171">
        <f t="shared" si="15"/>
        <v>191640000</v>
      </c>
      <c r="F633" s="170" t="s">
        <v>97</v>
      </c>
      <c r="G633" s="182">
        <v>200000</v>
      </c>
      <c r="H633" s="173">
        <v>958.2</v>
      </c>
      <c r="I633" s="216">
        <v>956.63</v>
      </c>
      <c r="J633" s="188" t="s">
        <v>105</v>
      </c>
      <c r="K633" s="201" t="str">
        <f t="shared" si="11"/>
        <v>JULIO</v>
      </c>
      <c r="L633" s="217">
        <f t="shared" si="12"/>
        <v>-314000</v>
      </c>
      <c r="M633" s="218">
        <f t="shared" si="13"/>
        <v>314000.00000001001</v>
      </c>
      <c r="N633" s="159"/>
      <c r="O633" s="159"/>
      <c r="P633" s="159"/>
      <c r="Q633" s="159"/>
      <c r="R633" s="159"/>
      <c r="S633" s="162"/>
      <c r="T633" s="162"/>
    </row>
    <row r="634" spans="1:20" ht="17.25" hidden="1" customHeight="1">
      <c r="A634" s="177"/>
      <c r="B634" s="277"/>
      <c r="C634" s="214">
        <v>45503</v>
      </c>
      <c r="D634" s="170" t="s">
        <v>113</v>
      </c>
      <c r="E634" s="171">
        <f t="shared" si="15"/>
        <v>1052370000</v>
      </c>
      <c r="F634" s="170" t="s">
        <v>97</v>
      </c>
      <c r="G634" s="182">
        <v>1100000</v>
      </c>
      <c r="H634" s="173">
        <v>956.7</v>
      </c>
      <c r="I634" s="216">
        <v>956.58</v>
      </c>
      <c r="J634" s="174" t="s">
        <v>112</v>
      </c>
      <c r="K634" s="201" t="str">
        <f t="shared" si="11"/>
        <v>JULIO</v>
      </c>
      <c r="L634" s="217">
        <f t="shared" si="12"/>
        <v>-132000</v>
      </c>
      <c r="M634" s="218">
        <f t="shared" si="13"/>
        <v>77000.000000055021</v>
      </c>
      <c r="N634" s="159"/>
      <c r="O634" s="159"/>
      <c r="P634" s="159"/>
      <c r="Q634" s="159"/>
      <c r="R634" s="159"/>
      <c r="S634" s="162"/>
      <c r="T634" s="162"/>
    </row>
    <row r="635" spans="1:20" ht="17.25" hidden="1" customHeight="1">
      <c r="A635" s="177"/>
      <c r="B635" s="277"/>
      <c r="C635" s="214">
        <v>45503</v>
      </c>
      <c r="D635" s="176" t="s">
        <v>115</v>
      </c>
      <c r="E635" s="171">
        <f t="shared" si="15"/>
        <v>889824000</v>
      </c>
      <c r="F635" s="176" t="s">
        <v>116</v>
      </c>
      <c r="G635" s="171">
        <v>930000</v>
      </c>
      <c r="H635" s="173">
        <v>956.8</v>
      </c>
      <c r="I635" s="216">
        <v>956.58</v>
      </c>
      <c r="J635" s="170" t="s">
        <v>112</v>
      </c>
      <c r="K635" s="176" t="str">
        <f t="shared" si="11"/>
        <v>JULIO</v>
      </c>
      <c r="L635" s="217">
        <f t="shared" si="12"/>
        <v>-204600</v>
      </c>
      <c r="M635" s="218">
        <f t="shared" si="13"/>
        <v>204599.99999991964</v>
      </c>
      <c r="N635" s="159"/>
      <c r="O635" s="159"/>
      <c r="P635" s="159"/>
      <c r="Q635" s="159"/>
      <c r="R635" s="159"/>
      <c r="S635" s="162"/>
      <c r="T635" s="162"/>
    </row>
    <row r="636" spans="1:20" ht="17.25" hidden="1" customHeight="1">
      <c r="A636" s="177"/>
      <c r="B636" s="277"/>
      <c r="C636" s="214">
        <v>45504</v>
      </c>
      <c r="D636" s="170" t="s">
        <v>113</v>
      </c>
      <c r="E636" s="171">
        <f t="shared" si="15"/>
        <v>238700000</v>
      </c>
      <c r="F636" s="170" t="s">
        <v>97</v>
      </c>
      <c r="G636" s="182">
        <v>250000</v>
      </c>
      <c r="H636" s="173">
        <v>954.8</v>
      </c>
      <c r="I636" s="216">
        <v>943.78</v>
      </c>
      <c r="J636" s="174" t="s">
        <v>112</v>
      </c>
      <c r="K636" s="201" t="str">
        <f t="shared" si="11"/>
        <v>JULIO</v>
      </c>
      <c r="L636" s="217">
        <f t="shared" si="12"/>
        <v>-2755000</v>
      </c>
      <c r="M636" s="218">
        <f t="shared" si="13"/>
        <v>-445000.0000000216</v>
      </c>
      <c r="N636" s="159"/>
      <c r="O636" s="159"/>
      <c r="P636" s="159"/>
      <c r="Q636" s="159"/>
      <c r="R636" s="159"/>
      <c r="S636" s="162"/>
      <c r="T636" s="162"/>
    </row>
    <row r="637" spans="1:20" ht="17.25" hidden="1" customHeight="1">
      <c r="A637" s="177"/>
      <c r="B637" s="277"/>
      <c r="C637" s="214">
        <v>45504</v>
      </c>
      <c r="D637" s="170" t="s">
        <v>113</v>
      </c>
      <c r="E637" s="171">
        <f t="shared" si="15"/>
        <v>238750000</v>
      </c>
      <c r="F637" s="170" t="s">
        <v>97</v>
      </c>
      <c r="G637" s="182">
        <v>250000</v>
      </c>
      <c r="H637" s="173">
        <v>955</v>
      </c>
      <c r="I637" s="216">
        <v>943.78</v>
      </c>
      <c r="J637" s="174" t="s">
        <v>112</v>
      </c>
      <c r="K637" s="201" t="str">
        <f t="shared" si="11"/>
        <v>JULIO</v>
      </c>
      <c r="L637" s="217">
        <f t="shared" si="12"/>
        <v>-2805000</v>
      </c>
      <c r="M637" s="218">
        <f t="shared" si="13"/>
        <v>2805000.000000007</v>
      </c>
      <c r="N637" s="159"/>
      <c r="O637" s="159"/>
      <c r="P637" s="159"/>
      <c r="Q637" s="159"/>
      <c r="R637" s="159"/>
      <c r="S637" s="162"/>
      <c r="T637" s="162"/>
    </row>
    <row r="638" spans="1:20" ht="17.25" hidden="1" customHeight="1">
      <c r="A638" s="177"/>
      <c r="B638" s="277"/>
      <c r="C638" s="214">
        <v>45504</v>
      </c>
      <c r="D638" s="170" t="s">
        <v>113</v>
      </c>
      <c r="E638" s="171">
        <f t="shared" si="15"/>
        <v>1033120000</v>
      </c>
      <c r="F638" s="170" t="s">
        <v>97</v>
      </c>
      <c r="G638" s="182">
        <v>1100000</v>
      </c>
      <c r="H638" s="173">
        <v>939.2</v>
      </c>
      <c r="I638" s="216">
        <v>943.78</v>
      </c>
      <c r="J638" s="174" t="s">
        <v>112</v>
      </c>
      <c r="K638" s="201" t="str">
        <f t="shared" si="11"/>
        <v>JULIO</v>
      </c>
      <c r="L638" s="217">
        <f t="shared" si="12"/>
        <v>5038000</v>
      </c>
      <c r="M638" s="218">
        <f t="shared" si="13"/>
        <v>-5037999.9999999199</v>
      </c>
      <c r="N638" s="159"/>
      <c r="O638" s="159"/>
      <c r="P638" s="159"/>
      <c r="Q638" s="159"/>
      <c r="R638" s="159"/>
      <c r="S638" s="162"/>
      <c r="T638" s="162"/>
    </row>
    <row r="639" spans="1:20" ht="17.25" hidden="1" customHeight="1">
      <c r="A639" s="177"/>
      <c r="B639" s="277"/>
      <c r="C639" s="214">
        <v>45505</v>
      </c>
      <c r="D639" s="170" t="s">
        <v>96</v>
      </c>
      <c r="E639" s="171">
        <f t="shared" si="15"/>
        <v>470100000</v>
      </c>
      <c r="F639" s="170" t="s">
        <v>97</v>
      </c>
      <c r="G639" s="182">
        <v>500000</v>
      </c>
      <c r="H639" s="173">
        <v>940.2</v>
      </c>
      <c r="I639" s="216">
        <v>938.94</v>
      </c>
      <c r="J639" s="174" t="s">
        <v>112</v>
      </c>
      <c r="K639" s="201" t="str">
        <f t="shared" si="11"/>
        <v>AGOSTO</v>
      </c>
      <c r="L639" s="217">
        <f t="shared" si="12"/>
        <v>-630000</v>
      </c>
      <c r="M639" s="218">
        <f t="shared" si="13"/>
        <v>-1789999.9999999637</v>
      </c>
      <c r="N639" s="159"/>
      <c r="O639" s="159"/>
      <c r="P639" s="159"/>
      <c r="Q639" s="159"/>
      <c r="R639" s="159"/>
      <c r="S639" s="162"/>
      <c r="T639" s="162"/>
    </row>
    <row r="640" spans="1:20" ht="17.25" hidden="1" customHeight="1">
      <c r="A640" s="177"/>
      <c r="B640" s="277"/>
      <c r="C640" s="214">
        <v>45505</v>
      </c>
      <c r="D640" s="219" t="s">
        <v>104</v>
      </c>
      <c r="E640" s="171">
        <f t="shared" si="15"/>
        <v>282060000</v>
      </c>
      <c r="F640" s="170" t="s">
        <v>97</v>
      </c>
      <c r="G640" s="182">
        <v>300000</v>
      </c>
      <c r="H640" s="173">
        <v>940.2</v>
      </c>
      <c r="I640" s="216">
        <v>938.94</v>
      </c>
      <c r="J640" s="188" t="s">
        <v>105</v>
      </c>
      <c r="K640" s="201" t="str">
        <f t="shared" si="11"/>
        <v>AGOSTO</v>
      </c>
      <c r="L640" s="217">
        <f t="shared" si="12"/>
        <v>-378000</v>
      </c>
      <c r="M640" s="218">
        <f t="shared" si="13"/>
        <v>377999.99999999726</v>
      </c>
      <c r="N640" s="159"/>
      <c r="O640" s="159"/>
      <c r="P640" s="159"/>
      <c r="Q640" s="159"/>
      <c r="R640" s="159"/>
      <c r="S640" s="162"/>
      <c r="T640" s="162"/>
    </row>
    <row r="641" spans="1:20" ht="17.25" hidden="1" customHeight="1">
      <c r="A641" s="177"/>
      <c r="B641" s="277"/>
      <c r="C641" s="214">
        <v>45505</v>
      </c>
      <c r="D641" s="170" t="s">
        <v>113</v>
      </c>
      <c r="E641" s="171">
        <f t="shared" si="15"/>
        <v>949700000</v>
      </c>
      <c r="F641" s="170" t="s">
        <v>97</v>
      </c>
      <c r="G641" s="182">
        <v>1000000</v>
      </c>
      <c r="H641" s="173">
        <v>949.7</v>
      </c>
      <c r="I641" s="216">
        <v>938.94</v>
      </c>
      <c r="J641" s="174" t="s">
        <v>112</v>
      </c>
      <c r="K641" s="201" t="str">
        <f t="shared" si="11"/>
        <v>AGOSTO</v>
      </c>
      <c r="L641" s="217">
        <f t="shared" si="12"/>
        <v>-10760000</v>
      </c>
      <c r="M641" s="218">
        <f t="shared" si="13"/>
        <v>10759999.999999991</v>
      </c>
      <c r="N641" s="159"/>
      <c r="O641" s="159"/>
      <c r="P641" s="159"/>
      <c r="Q641" s="159"/>
      <c r="R641" s="159"/>
      <c r="S641" s="162"/>
      <c r="T641" s="162"/>
    </row>
    <row r="642" spans="1:20" ht="17.25" hidden="1" customHeight="1">
      <c r="A642" s="177"/>
      <c r="B642" s="277"/>
      <c r="C642" s="214">
        <v>45505</v>
      </c>
      <c r="D642" s="170" t="s">
        <v>113</v>
      </c>
      <c r="E642" s="171">
        <f t="shared" si="15"/>
        <v>855450000</v>
      </c>
      <c r="F642" s="170" t="s">
        <v>97</v>
      </c>
      <c r="G642" s="182">
        <v>900000</v>
      </c>
      <c r="H642" s="173">
        <v>950.5</v>
      </c>
      <c r="I642" s="216">
        <v>938.94</v>
      </c>
      <c r="J642" s="174" t="s">
        <v>112</v>
      </c>
      <c r="K642" s="201" t="str">
        <f t="shared" si="11"/>
        <v>AGOSTO</v>
      </c>
      <c r="L642" s="217">
        <f t="shared" si="12"/>
        <v>-10404000</v>
      </c>
      <c r="M642" s="218">
        <f t="shared" si="13"/>
        <v>10403999.999999952</v>
      </c>
      <c r="N642" s="159"/>
      <c r="O642" s="159"/>
      <c r="P642" s="159"/>
      <c r="Q642" s="159"/>
      <c r="R642" s="159"/>
      <c r="S642" s="162"/>
      <c r="T642" s="162"/>
    </row>
    <row r="643" spans="1:20" ht="17.25" hidden="1" customHeight="1">
      <c r="A643" s="177"/>
      <c r="B643" s="277"/>
      <c r="C643" s="214">
        <v>45506</v>
      </c>
      <c r="D643" s="170" t="s">
        <v>96</v>
      </c>
      <c r="E643" s="171">
        <f t="shared" si="15"/>
        <v>237650000</v>
      </c>
      <c r="F643" s="170" t="s">
        <v>97</v>
      </c>
      <c r="G643" s="182">
        <v>250000</v>
      </c>
      <c r="H643" s="173">
        <v>950.6</v>
      </c>
      <c r="I643" s="216">
        <v>951.11</v>
      </c>
      <c r="J643" s="174" t="s">
        <v>112</v>
      </c>
      <c r="K643" s="201" t="str">
        <f t="shared" si="11"/>
        <v>AGOSTO</v>
      </c>
      <c r="L643" s="217">
        <f t="shared" si="12"/>
        <v>127500</v>
      </c>
      <c r="M643" s="218">
        <f t="shared" si="13"/>
        <v>2914999.9999999921</v>
      </c>
      <c r="N643" s="159"/>
      <c r="O643" s="159"/>
      <c r="P643" s="159"/>
      <c r="Q643" s="159"/>
      <c r="R643" s="159"/>
      <c r="S643" s="162"/>
      <c r="T643" s="162"/>
    </row>
    <row r="644" spans="1:20" ht="17.25" hidden="1" customHeight="1">
      <c r="A644" s="177"/>
      <c r="B644" s="278"/>
      <c r="C644" s="214">
        <v>45506</v>
      </c>
      <c r="D644" s="170" t="s">
        <v>113</v>
      </c>
      <c r="E644" s="171">
        <f t="shared" si="15"/>
        <v>1520320000</v>
      </c>
      <c r="F644" s="170" t="s">
        <v>97</v>
      </c>
      <c r="G644" s="182">
        <v>1600000</v>
      </c>
      <c r="H644" s="173">
        <v>950.2</v>
      </c>
      <c r="I644" s="216">
        <v>951.11</v>
      </c>
      <c r="J644" s="174" t="s">
        <v>112</v>
      </c>
      <c r="K644" s="201" t="str">
        <f t="shared" si="11"/>
        <v>AGOSTO</v>
      </c>
      <c r="L644" s="217">
        <f t="shared" si="12"/>
        <v>1456000</v>
      </c>
      <c r="M644" s="218">
        <f t="shared" si="13"/>
        <v>-1455999.999999949</v>
      </c>
      <c r="N644" s="159"/>
      <c r="O644" s="159"/>
      <c r="P644" s="159"/>
      <c r="Q644" s="159"/>
      <c r="R644" s="159"/>
      <c r="S644" s="162"/>
      <c r="T644" s="162"/>
    </row>
    <row r="645" spans="1:20" ht="17.25" hidden="1" customHeight="1">
      <c r="A645" s="177"/>
      <c r="B645" s="276">
        <v>32</v>
      </c>
      <c r="C645" s="214">
        <v>45509</v>
      </c>
      <c r="D645" s="170" t="s">
        <v>113</v>
      </c>
      <c r="E645" s="171">
        <f t="shared" si="15"/>
        <v>1924400000</v>
      </c>
      <c r="F645" s="170" t="s">
        <v>97</v>
      </c>
      <c r="G645" s="182">
        <v>2000000</v>
      </c>
      <c r="H645" s="173">
        <v>962.2</v>
      </c>
      <c r="I645" s="216">
        <v>957.57</v>
      </c>
      <c r="J645" s="174" t="s">
        <v>112</v>
      </c>
      <c r="K645" s="201" t="str">
        <f t="shared" si="11"/>
        <v>AGOSTO</v>
      </c>
      <c r="L645" s="217">
        <f t="shared" si="12"/>
        <v>-9260000</v>
      </c>
      <c r="M645" s="218">
        <f t="shared" si="13"/>
        <v>22180000.000000063</v>
      </c>
      <c r="N645" s="159"/>
      <c r="O645" s="159"/>
      <c r="P645" s="159"/>
      <c r="Q645" s="159"/>
      <c r="R645" s="159"/>
      <c r="S645" s="162"/>
      <c r="T645" s="162"/>
    </row>
    <row r="646" spans="1:20" ht="17.25" hidden="1" customHeight="1">
      <c r="A646" s="177"/>
      <c r="B646" s="277"/>
      <c r="C646" s="214">
        <v>45509</v>
      </c>
      <c r="D646" s="170" t="s">
        <v>96</v>
      </c>
      <c r="E646" s="171">
        <f t="shared" si="15"/>
        <v>620360000</v>
      </c>
      <c r="F646" s="170" t="s">
        <v>97</v>
      </c>
      <c r="G646" s="182">
        <v>650000</v>
      </c>
      <c r="H646" s="173">
        <v>954.4</v>
      </c>
      <c r="I646" s="216">
        <v>957.57</v>
      </c>
      <c r="J646" s="174" t="s">
        <v>112</v>
      </c>
      <c r="K646" s="201" t="str">
        <f t="shared" si="11"/>
        <v>AGOSTO</v>
      </c>
      <c r="L646" s="217">
        <f t="shared" si="12"/>
        <v>2060500</v>
      </c>
      <c r="M646" s="218">
        <f t="shared" si="13"/>
        <v>-2060500.0000000473</v>
      </c>
      <c r="N646" s="159"/>
      <c r="O646" s="159"/>
      <c r="P646" s="159"/>
      <c r="Q646" s="159"/>
      <c r="R646" s="159"/>
      <c r="S646" s="162"/>
      <c r="T646" s="162"/>
    </row>
    <row r="647" spans="1:20" ht="17.25" hidden="1" customHeight="1">
      <c r="A647" s="177"/>
      <c r="B647" s="277"/>
      <c r="C647" s="214">
        <v>45510</v>
      </c>
      <c r="D647" s="170" t="s">
        <v>113</v>
      </c>
      <c r="E647" s="171">
        <f t="shared" si="15"/>
        <v>899840000</v>
      </c>
      <c r="F647" s="170" t="s">
        <v>97</v>
      </c>
      <c r="G647" s="182">
        <v>950000</v>
      </c>
      <c r="H647" s="173">
        <v>947.2</v>
      </c>
      <c r="I647" s="216">
        <v>947.18</v>
      </c>
      <c r="J647" s="174" t="s">
        <v>112</v>
      </c>
      <c r="K647" s="201" t="str">
        <f t="shared" si="11"/>
        <v>AGOSTO</v>
      </c>
      <c r="L647" s="217">
        <f t="shared" si="12"/>
        <v>-19000</v>
      </c>
      <c r="M647" s="218">
        <f t="shared" si="13"/>
        <v>-9851500.0000000037</v>
      </c>
      <c r="N647" s="159"/>
      <c r="O647" s="159"/>
      <c r="P647" s="159"/>
      <c r="Q647" s="159"/>
      <c r="R647" s="159"/>
      <c r="S647" s="162"/>
      <c r="T647" s="162"/>
    </row>
    <row r="648" spans="1:20" ht="17.25" hidden="1" customHeight="1">
      <c r="A648" s="177"/>
      <c r="B648" s="277"/>
      <c r="C648" s="214">
        <v>45510</v>
      </c>
      <c r="D648" s="170" t="s">
        <v>96</v>
      </c>
      <c r="E648" s="171">
        <f t="shared" si="15"/>
        <v>472250000</v>
      </c>
      <c r="F648" s="170" t="s">
        <v>97</v>
      </c>
      <c r="G648" s="182">
        <v>500000</v>
      </c>
      <c r="H648" s="173">
        <v>944.5</v>
      </c>
      <c r="I648" s="216">
        <v>947.18</v>
      </c>
      <c r="J648" s="174" t="s">
        <v>112</v>
      </c>
      <c r="K648" s="201" t="str">
        <f t="shared" si="11"/>
        <v>AGOSTO</v>
      </c>
      <c r="L648" s="217">
        <f t="shared" si="12"/>
        <v>1340000</v>
      </c>
      <c r="M648" s="218">
        <f t="shared" si="13"/>
        <v>-1339999.9999999751</v>
      </c>
      <c r="N648" s="159"/>
      <c r="O648" s="159"/>
      <c r="P648" s="159"/>
      <c r="Q648" s="159"/>
      <c r="R648" s="159"/>
      <c r="S648" s="162"/>
      <c r="T648" s="162"/>
    </row>
    <row r="649" spans="1:20" ht="17.25" hidden="1" customHeight="1">
      <c r="A649" s="177"/>
      <c r="B649" s="277"/>
      <c r="C649" s="214">
        <v>45510</v>
      </c>
      <c r="D649" s="219" t="s">
        <v>104</v>
      </c>
      <c r="E649" s="171">
        <f t="shared" si="15"/>
        <v>283350000</v>
      </c>
      <c r="F649" s="170" t="s">
        <v>97</v>
      </c>
      <c r="G649" s="182">
        <v>300000</v>
      </c>
      <c r="H649" s="173">
        <v>944.5</v>
      </c>
      <c r="I649" s="216">
        <v>947.18</v>
      </c>
      <c r="J649" s="188" t="s">
        <v>105</v>
      </c>
      <c r="K649" s="201" t="str">
        <f t="shared" si="11"/>
        <v>AGOSTO</v>
      </c>
      <c r="L649" s="217">
        <f t="shared" si="12"/>
        <v>804000</v>
      </c>
      <c r="M649" s="218">
        <f t="shared" si="13"/>
        <v>-803999.99999998498</v>
      </c>
      <c r="N649" s="159"/>
      <c r="O649" s="159"/>
      <c r="P649" s="159"/>
      <c r="Q649" s="159"/>
      <c r="R649" s="159"/>
      <c r="S649" s="162"/>
      <c r="T649" s="162"/>
    </row>
    <row r="650" spans="1:20" ht="17.25" hidden="1" customHeight="1">
      <c r="A650" s="177"/>
      <c r="B650" s="277"/>
      <c r="C650" s="214">
        <v>45510</v>
      </c>
      <c r="D650" s="176" t="s">
        <v>115</v>
      </c>
      <c r="E650" s="171">
        <f t="shared" si="15"/>
        <v>9460000</v>
      </c>
      <c r="F650" s="176" t="s">
        <v>116</v>
      </c>
      <c r="G650" s="171">
        <v>10000</v>
      </c>
      <c r="H650" s="173">
        <v>946</v>
      </c>
      <c r="I650" s="216">
        <v>947.18</v>
      </c>
      <c r="J650" s="170" t="s">
        <v>112</v>
      </c>
      <c r="K650" s="176" t="str">
        <f t="shared" si="11"/>
        <v>AGOSTO</v>
      </c>
      <c r="L650" s="217">
        <f t="shared" si="12"/>
        <v>11800</v>
      </c>
      <c r="M650" s="218">
        <f t="shared" si="13"/>
        <v>-11799.9999999995</v>
      </c>
      <c r="N650" s="159"/>
      <c r="O650" s="159"/>
      <c r="P650" s="159"/>
      <c r="Q650" s="159"/>
      <c r="R650" s="159"/>
      <c r="S650" s="162"/>
      <c r="T650" s="162"/>
    </row>
    <row r="651" spans="1:20" ht="17.25" hidden="1" customHeight="1">
      <c r="A651" s="177"/>
      <c r="B651" s="277"/>
      <c r="C651" s="214">
        <v>45511</v>
      </c>
      <c r="D651" s="170" t="s">
        <v>113</v>
      </c>
      <c r="E651" s="171">
        <f t="shared" si="15"/>
        <v>472400000</v>
      </c>
      <c r="F651" s="170" t="s">
        <v>97</v>
      </c>
      <c r="G651" s="182">
        <v>500000</v>
      </c>
      <c r="H651" s="173">
        <v>944.8</v>
      </c>
      <c r="I651" s="216">
        <v>943.96</v>
      </c>
      <c r="J651" s="174" t="s">
        <v>112</v>
      </c>
      <c r="K651" s="201" t="str">
        <f t="shared" si="11"/>
        <v>AGOSTO</v>
      </c>
      <c r="L651" s="217">
        <f t="shared" si="12"/>
        <v>-420000</v>
      </c>
      <c r="M651" s="218">
        <f t="shared" si="13"/>
        <v>-1189999.9999999977</v>
      </c>
      <c r="N651" s="159"/>
      <c r="O651" s="159"/>
      <c r="P651" s="159"/>
      <c r="Q651" s="159"/>
      <c r="R651" s="159"/>
      <c r="S651" s="162"/>
      <c r="T651" s="162"/>
    </row>
    <row r="652" spans="1:20" ht="17.25" hidden="1" customHeight="1">
      <c r="A652" s="177"/>
      <c r="B652" s="277"/>
      <c r="C652" s="214">
        <v>45511</v>
      </c>
      <c r="D652" s="170" t="s">
        <v>113</v>
      </c>
      <c r="E652" s="171">
        <f t="shared" si="15"/>
        <v>848880000</v>
      </c>
      <c r="F652" s="170" t="s">
        <v>97</v>
      </c>
      <c r="G652" s="182">
        <v>900000</v>
      </c>
      <c r="H652" s="173">
        <v>943.2</v>
      </c>
      <c r="I652" s="216">
        <v>943.96</v>
      </c>
      <c r="J652" s="174" t="s">
        <v>112</v>
      </c>
      <c r="K652" s="201" t="str">
        <f t="shared" si="11"/>
        <v>AGOSTO</v>
      </c>
      <c r="L652" s="217">
        <f t="shared" si="12"/>
        <v>684000</v>
      </c>
      <c r="M652" s="218">
        <f t="shared" si="13"/>
        <v>-683999.99999999185</v>
      </c>
      <c r="N652" s="159"/>
      <c r="O652" s="159"/>
      <c r="P652" s="159"/>
      <c r="Q652" s="159"/>
      <c r="R652" s="159"/>
      <c r="S652" s="162"/>
      <c r="T652" s="162"/>
    </row>
    <row r="653" spans="1:20" ht="17.25" hidden="1" customHeight="1">
      <c r="A653" s="177"/>
      <c r="B653" s="277"/>
      <c r="C653" s="214">
        <v>45511</v>
      </c>
      <c r="D653" s="176" t="s">
        <v>115</v>
      </c>
      <c r="E653" s="171">
        <f t="shared" si="15"/>
        <v>282690000</v>
      </c>
      <c r="F653" s="176" t="s">
        <v>116</v>
      </c>
      <c r="G653" s="171">
        <v>300000</v>
      </c>
      <c r="H653" s="173">
        <v>942.3</v>
      </c>
      <c r="I653" s="216">
        <v>943.96</v>
      </c>
      <c r="J653" s="170" t="s">
        <v>112</v>
      </c>
      <c r="K653" s="176" t="str">
        <f t="shared" si="11"/>
        <v>AGOSTO</v>
      </c>
      <c r="L653" s="217">
        <f t="shared" si="12"/>
        <v>498000</v>
      </c>
      <c r="M653" s="218">
        <f t="shared" si="13"/>
        <v>-498000.00000002456</v>
      </c>
      <c r="N653" s="159"/>
      <c r="O653" s="159"/>
      <c r="P653" s="159"/>
      <c r="Q653" s="159"/>
      <c r="R653" s="159"/>
    </row>
    <row r="654" spans="1:20" ht="17.25" hidden="1" customHeight="1">
      <c r="A654" s="177"/>
      <c r="B654" s="277"/>
      <c r="C654" s="214">
        <v>45512</v>
      </c>
      <c r="D654" s="170" t="s">
        <v>113</v>
      </c>
      <c r="E654" s="171">
        <f t="shared" si="15"/>
        <v>1076055000</v>
      </c>
      <c r="F654" s="170" t="s">
        <v>97</v>
      </c>
      <c r="G654" s="182">
        <v>1150000</v>
      </c>
      <c r="H654" s="173">
        <v>935.7</v>
      </c>
      <c r="I654" s="216">
        <v>937.18</v>
      </c>
      <c r="J654" s="174" t="s">
        <v>112</v>
      </c>
      <c r="K654" s="201" t="str">
        <f t="shared" si="11"/>
        <v>AGOSTO</v>
      </c>
      <c r="L654" s="217">
        <f t="shared" si="12"/>
        <v>1702000</v>
      </c>
      <c r="M654" s="218">
        <f t="shared" si="13"/>
        <v>-9498999.9999999888</v>
      </c>
      <c r="N654" s="159"/>
      <c r="O654" s="159"/>
      <c r="P654" s="159"/>
      <c r="Q654" s="159"/>
      <c r="R654" s="159"/>
    </row>
    <row r="655" spans="1:20" ht="17.25" hidden="1" customHeight="1">
      <c r="A655" s="177"/>
      <c r="B655" s="277"/>
      <c r="C655" s="214">
        <v>45512</v>
      </c>
      <c r="D655" s="170" t="s">
        <v>96</v>
      </c>
      <c r="E655" s="171">
        <f t="shared" si="15"/>
        <v>234500000</v>
      </c>
      <c r="F655" s="170" t="s">
        <v>97</v>
      </c>
      <c r="G655" s="182">
        <v>250000</v>
      </c>
      <c r="H655" s="173">
        <v>938</v>
      </c>
      <c r="I655" s="216">
        <v>937.18</v>
      </c>
      <c r="J655" s="174" t="s">
        <v>112</v>
      </c>
      <c r="K655" s="201" t="str">
        <f t="shared" si="11"/>
        <v>AGOSTO</v>
      </c>
      <c r="L655" s="217">
        <f t="shared" si="12"/>
        <v>-205000</v>
      </c>
      <c r="M655" s="218">
        <f t="shared" si="13"/>
        <v>205000.00000001251</v>
      </c>
      <c r="N655" s="159"/>
      <c r="O655" s="159"/>
      <c r="P655" s="159"/>
      <c r="Q655" s="159"/>
      <c r="R655" s="159"/>
    </row>
    <row r="656" spans="1:20" ht="17.25" hidden="1" customHeight="1">
      <c r="A656" s="177"/>
      <c r="B656" s="277"/>
      <c r="C656" s="214">
        <v>45512</v>
      </c>
      <c r="D656" s="219" t="s">
        <v>104</v>
      </c>
      <c r="E656" s="171">
        <f t="shared" si="15"/>
        <v>234500000</v>
      </c>
      <c r="F656" s="170" t="s">
        <v>97</v>
      </c>
      <c r="G656" s="182">
        <v>250000</v>
      </c>
      <c r="H656" s="173">
        <v>938</v>
      </c>
      <c r="I656" s="216">
        <v>937.18</v>
      </c>
      <c r="J656" s="188" t="s">
        <v>105</v>
      </c>
      <c r="K656" s="201" t="str">
        <f t="shared" si="11"/>
        <v>AGOSTO</v>
      </c>
      <c r="L656" s="217">
        <f t="shared" si="12"/>
        <v>-205000</v>
      </c>
      <c r="M656" s="218">
        <f t="shared" si="13"/>
        <v>205000.00000001251</v>
      </c>
      <c r="N656" s="159"/>
      <c r="O656" s="159"/>
      <c r="P656" s="159"/>
      <c r="Q656" s="159"/>
      <c r="R656" s="159"/>
    </row>
    <row r="657" spans="1:18" ht="17.25" hidden="1" customHeight="1">
      <c r="A657" s="177"/>
      <c r="B657" s="277"/>
      <c r="C657" s="214">
        <v>45513</v>
      </c>
      <c r="D657" s="176" t="s">
        <v>115</v>
      </c>
      <c r="E657" s="171">
        <f t="shared" si="15"/>
        <v>467400000</v>
      </c>
      <c r="F657" s="176" t="s">
        <v>116</v>
      </c>
      <c r="G657" s="171">
        <v>500000</v>
      </c>
      <c r="H657" s="173">
        <v>934.8</v>
      </c>
      <c r="I657" s="216">
        <v>932.62</v>
      </c>
      <c r="J657" s="170" t="s">
        <v>112</v>
      </c>
      <c r="K657" s="176" t="str">
        <f t="shared" si="11"/>
        <v>AGOSTO</v>
      </c>
      <c r="L657" s="217">
        <f t="shared" si="12"/>
        <v>-1090000</v>
      </c>
      <c r="M657" s="218">
        <f t="shared" si="13"/>
        <v>-1189999.9999999977</v>
      </c>
      <c r="N657" s="159"/>
      <c r="O657" s="159"/>
      <c r="P657" s="159"/>
      <c r="Q657" s="159"/>
      <c r="R657" s="159"/>
    </row>
    <row r="658" spans="1:18" ht="17.25" hidden="1" customHeight="1">
      <c r="A658" s="177"/>
      <c r="B658" s="278"/>
      <c r="C658" s="214">
        <v>45513</v>
      </c>
      <c r="D658" s="170" t="s">
        <v>113</v>
      </c>
      <c r="E658" s="171">
        <f t="shared" si="15"/>
        <v>744160000</v>
      </c>
      <c r="F658" s="170" t="s">
        <v>97</v>
      </c>
      <c r="G658" s="182">
        <v>800000</v>
      </c>
      <c r="H658" s="173">
        <v>930.2</v>
      </c>
      <c r="I658" s="216">
        <v>932.62</v>
      </c>
      <c r="J658" s="174" t="s">
        <v>112</v>
      </c>
      <c r="K658" s="201" t="str">
        <f t="shared" si="11"/>
        <v>AGOSTO</v>
      </c>
      <c r="L658" s="217">
        <f t="shared" si="12"/>
        <v>1936000</v>
      </c>
      <c r="M658" s="218">
        <f t="shared" si="13"/>
        <v>-1935999.9999999672</v>
      </c>
      <c r="N658" s="159"/>
      <c r="O658" s="159"/>
      <c r="P658" s="159"/>
      <c r="Q658" s="159"/>
      <c r="R658" s="159"/>
    </row>
    <row r="659" spans="1:18" ht="17.25" hidden="1" customHeight="1">
      <c r="A659" s="177"/>
      <c r="B659" s="276">
        <v>33</v>
      </c>
      <c r="C659" s="214">
        <v>45516</v>
      </c>
      <c r="D659" s="170" t="s">
        <v>96</v>
      </c>
      <c r="E659" s="171">
        <f t="shared" si="15"/>
        <v>467200000</v>
      </c>
      <c r="F659" s="170" t="s">
        <v>97</v>
      </c>
      <c r="G659" s="182">
        <v>500000</v>
      </c>
      <c r="H659" s="173">
        <v>934.4</v>
      </c>
      <c r="I659" s="216">
        <v>931.96</v>
      </c>
      <c r="J659" s="174" t="s">
        <v>112</v>
      </c>
      <c r="K659" s="201" t="str">
        <f t="shared" si="11"/>
        <v>AGOSTO</v>
      </c>
      <c r="L659" s="217">
        <f t="shared" si="12"/>
        <v>-1220000</v>
      </c>
      <c r="M659" s="218">
        <f t="shared" si="13"/>
        <v>889999.99999998638</v>
      </c>
      <c r="N659" s="159"/>
      <c r="O659" s="159"/>
      <c r="P659" s="159"/>
      <c r="Q659" s="159"/>
      <c r="R659" s="159"/>
    </row>
    <row r="660" spans="1:18" ht="17.25" hidden="1" customHeight="1">
      <c r="A660" s="177"/>
      <c r="B660" s="277"/>
      <c r="C660" s="214">
        <v>45516</v>
      </c>
      <c r="D660" s="176" t="s">
        <v>115</v>
      </c>
      <c r="E660" s="171">
        <f t="shared" si="15"/>
        <v>466650000</v>
      </c>
      <c r="F660" s="176" t="s">
        <v>116</v>
      </c>
      <c r="G660" s="171">
        <v>500000</v>
      </c>
      <c r="H660" s="173">
        <v>933.3</v>
      </c>
      <c r="I660" s="216">
        <v>931.96</v>
      </c>
      <c r="J660" s="170" t="s">
        <v>112</v>
      </c>
      <c r="K660" s="176" t="str">
        <f t="shared" si="11"/>
        <v>AGOSTO</v>
      </c>
      <c r="L660" s="217">
        <f t="shared" si="12"/>
        <v>-670000</v>
      </c>
      <c r="M660" s="218">
        <f t="shared" si="13"/>
        <v>669999.99999995902</v>
      </c>
      <c r="N660" s="159"/>
      <c r="O660" s="159"/>
      <c r="P660" s="159"/>
      <c r="Q660" s="159"/>
      <c r="R660" s="159"/>
    </row>
    <row r="661" spans="1:18" ht="17.25" hidden="1" customHeight="1">
      <c r="A661" s="177"/>
      <c r="B661" s="277"/>
      <c r="C661" s="214">
        <v>45516</v>
      </c>
      <c r="D661" s="170" t="s">
        <v>113</v>
      </c>
      <c r="E661" s="171">
        <f t="shared" si="15"/>
        <v>1583040000</v>
      </c>
      <c r="F661" s="170" t="s">
        <v>97</v>
      </c>
      <c r="G661" s="182">
        <v>1700000</v>
      </c>
      <c r="H661" s="173">
        <v>931.2</v>
      </c>
      <c r="I661" s="216">
        <v>931.96</v>
      </c>
      <c r="J661" s="174" t="s">
        <v>112</v>
      </c>
      <c r="K661" s="201" t="str">
        <f t="shared" si="11"/>
        <v>AGOSTO</v>
      </c>
      <c r="L661" s="217">
        <f t="shared" si="12"/>
        <v>1292000</v>
      </c>
      <c r="M661" s="218">
        <f t="shared" si="13"/>
        <v>-1291999.9999999846</v>
      </c>
      <c r="N661" s="159"/>
      <c r="O661" s="159"/>
      <c r="P661" s="159"/>
      <c r="Q661" s="159"/>
      <c r="R661" s="159"/>
    </row>
    <row r="662" spans="1:18" ht="17.25" hidden="1" customHeight="1">
      <c r="A662" s="177"/>
      <c r="B662" s="277"/>
      <c r="C662" s="214">
        <v>45517</v>
      </c>
      <c r="D662" s="170" t="s">
        <v>113</v>
      </c>
      <c r="E662" s="171">
        <f t="shared" si="15"/>
        <v>744960000</v>
      </c>
      <c r="F662" s="170" t="s">
        <v>97</v>
      </c>
      <c r="G662" s="182">
        <v>800000</v>
      </c>
      <c r="H662" s="173">
        <v>931.2</v>
      </c>
      <c r="I662" s="216">
        <v>932.28</v>
      </c>
      <c r="J662" s="174" t="s">
        <v>112</v>
      </c>
      <c r="K662" s="201" t="str">
        <f t="shared" si="11"/>
        <v>AGOSTO</v>
      </c>
      <c r="L662" s="217">
        <f t="shared" si="12"/>
        <v>864000</v>
      </c>
      <c r="M662" s="218">
        <f t="shared" si="13"/>
        <v>-607999.99999999278</v>
      </c>
      <c r="N662" s="159"/>
      <c r="O662" s="159"/>
      <c r="P662" s="159"/>
      <c r="Q662" s="159"/>
      <c r="R662" s="159"/>
    </row>
    <row r="663" spans="1:18" ht="17.25" hidden="1" customHeight="1">
      <c r="A663" s="177"/>
      <c r="B663" s="277"/>
      <c r="C663" s="214">
        <v>45517</v>
      </c>
      <c r="D663" s="170" t="s">
        <v>113</v>
      </c>
      <c r="E663" s="171">
        <f t="shared" si="15"/>
        <v>232800000</v>
      </c>
      <c r="F663" s="170" t="s">
        <v>97</v>
      </c>
      <c r="G663" s="182">
        <v>250000</v>
      </c>
      <c r="H663" s="173">
        <v>931.2</v>
      </c>
      <c r="I663" s="216">
        <v>932.28</v>
      </c>
      <c r="J663" s="174" t="s">
        <v>112</v>
      </c>
      <c r="K663" s="201" t="str">
        <f t="shared" si="11"/>
        <v>AGOSTO</v>
      </c>
      <c r="L663" s="217">
        <f t="shared" si="12"/>
        <v>270000</v>
      </c>
      <c r="M663" s="218">
        <f t="shared" si="13"/>
        <v>-269999.99999998184</v>
      </c>
      <c r="N663" s="223"/>
      <c r="O663" s="159"/>
      <c r="P663" s="159"/>
      <c r="Q663" s="159"/>
      <c r="R663" s="159"/>
    </row>
    <row r="664" spans="1:18" ht="17.25" hidden="1" customHeight="1">
      <c r="A664" s="177"/>
      <c r="B664" s="277"/>
      <c r="C664" s="214">
        <v>45517</v>
      </c>
      <c r="D664" s="176" t="s">
        <v>115</v>
      </c>
      <c r="E664" s="171">
        <f t="shared" si="15"/>
        <v>232825000</v>
      </c>
      <c r="F664" s="176" t="s">
        <v>116</v>
      </c>
      <c r="G664" s="171">
        <v>250000</v>
      </c>
      <c r="H664" s="173">
        <v>931.3</v>
      </c>
      <c r="I664" s="216">
        <v>932.28</v>
      </c>
      <c r="J664" s="170" t="s">
        <v>112</v>
      </c>
      <c r="K664" s="176" t="str">
        <f t="shared" si="11"/>
        <v>AGOSTO</v>
      </c>
      <c r="L664" s="217">
        <f t="shared" si="12"/>
        <v>245000</v>
      </c>
      <c r="M664" s="218">
        <f t="shared" si="13"/>
        <v>-245000.00000000454</v>
      </c>
      <c r="N664" s="159"/>
      <c r="O664" s="159"/>
      <c r="P664" s="159"/>
      <c r="Q664" s="159"/>
      <c r="R664" s="159"/>
    </row>
    <row r="665" spans="1:18" ht="17.25" hidden="1" customHeight="1">
      <c r="A665" s="177"/>
      <c r="B665" s="277"/>
      <c r="C665" s="214">
        <v>45517</v>
      </c>
      <c r="D665" s="170" t="s">
        <v>114</v>
      </c>
      <c r="E665" s="171">
        <f t="shared" si="15"/>
        <v>186240000</v>
      </c>
      <c r="F665" s="170" t="s">
        <v>97</v>
      </c>
      <c r="G665" s="182">
        <v>200000</v>
      </c>
      <c r="H665" s="173">
        <v>931.2</v>
      </c>
      <c r="I665" s="216">
        <v>932.28</v>
      </c>
      <c r="J665" s="188" t="s">
        <v>105</v>
      </c>
      <c r="K665" s="201" t="str">
        <f t="shared" si="11"/>
        <v>AGOSTO</v>
      </c>
      <c r="L665" s="217">
        <f t="shared" si="12"/>
        <v>216000</v>
      </c>
      <c r="M665" s="218">
        <f t="shared" si="13"/>
        <v>-215999.99999998545</v>
      </c>
      <c r="N665" s="159"/>
      <c r="O665" s="159"/>
      <c r="P665" s="159"/>
      <c r="Q665" s="159"/>
      <c r="R665" s="159"/>
    </row>
    <row r="666" spans="1:18" ht="17.25" hidden="1" customHeight="1">
      <c r="A666" s="177"/>
      <c r="B666" s="277"/>
      <c r="C666" s="214">
        <v>45518</v>
      </c>
      <c r="D666" s="170" t="s">
        <v>113</v>
      </c>
      <c r="E666" s="171">
        <f t="shared" si="15"/>
        <v>465100000</v>
      </c>
      <c r="F666" s="170" t="s">
        <v>97</v>
      </c>
      <c r="G666" s="182">
        <v>500000</v>
      </c>
      <c r="H666" s="173">
        <v>930.2</v>
      </c>
      <c r="I666" s="216">
        <v>931.39</v>
      </c>
      <c r="J666" s="174" t="s">
        <v>112</v>
      </c>
      <c r="K666" s="201" t="str">
        <f t="shared" si="11"/>
        <v>AGOSTO</v>
      </c>
      <c r="L666" s="217">
        <f t="shared" si="12"/>
        <v>595000</v>
      </c>
      <c r="M666" s="218">
        <f t="shared" si="13"/>
        <v>-1039999.9999999637</v>
      </c>
      <c r="N666" s="159"/>
      <c r="O666" s="159"/>
      <c r="P666" s="159"/>
      <c r="Q666" s="159"/>
      <c r="R666" s="159"/>
    </row>
    <row r="667" spans="1:18" ht="17.25" hidden="1" customHeight="1">
      <c r="A667" s="177"/>
      <c r="B667" s="277"/>
      <c r="C667" s="214">
        <v>45518</v>
      </c>
      <c r="D667" s="176" t="s">
        <v>115</v>
      </c>
      <c r="E667" s="171">
        <f t="shared" si="15"/>
        <v>326130000</v>
      </c>
      <c r="F667" s="176" t="s">
        <v>116</v>
      </c>
      <c r="G667" s="171">
        <v>350000</v>
      </c>
      <c r="H667" s="173">
        <v>931.8</v>
      </c>
      <c r="I667" s="216">
        <v>931.39</v>
      </c>
      <c r="J667" s="170" t="s">
        <v>112</v>
      </c>
      <c r="K667" s="176" t="str">
        <f t="shared" si="11"/>
        <v>AGOSTO</v>
      </c>
      <c r="L667" s="217">
        <f t="shared" si="12"/>
        <v>-143500</v>
      </c>
      <c r="M667" s="218">
        <f t="shared" si="13"/>
        <v>143499.99999998885</v>
      </c>
      <c r="N667" s="159"/>
      <c r="O667" s="159"/>
      <c r="P667" s="159"/>
      <c r="Q667" s="159"/>
      <c r="R667" s="159"/>
    </row>
    <row r="668" spans="1:18" ht="17.25" hidden="1" customHeight="1">
      <c r="A668" s="177"/>
      <c r="B668" s="277"/>
      <c r="C668" s="214">
        <v>45518</v>
      </c>
      <c r="D668" s="170" t="s">
        <v>96</v>
      </c>
      <c r="E668" s="171">
        <f t="shared" si="15"/>
        <v>326690000</v>
      </c>
      <c r="F668" s="170" t="s">
        <v>97</v>
      </c>
      <c r="G668" s="182">
        <v>350000</v>
      </c>
      <c r="H668" s="173">
        <v>933.4</v>
      </c>
      <c r="I668" s="216">
        <v>931.39</v>
      </c>
      <c r="J668" s="174" t="s">
        <v>112</v>
      </c>
      <c r="K668" s="201" t="str">
        <f t="shared" si="11"/>
        <v>AGOSTO</v>
      </c>
      <c r="L668" s="217">
        <f t="shared" si="12"/>
        <v>-703500</v>
      </c>
      <c r="M668" s="218">
        <f t="shared" si="13"/>
        <v>703499.99999999686</v>
      </c>
      <c r="N668" s="159"/>
      <c r="O668" s="159"/>
      <c r="P668" s="159"/>
      <c r="Q668" s="159"/>
      <c r="R668" s="159"/>
    </row>
    <row r="669" spans="1:18" ht="17.25" hidden="1" customHeight="1">
      <c r="A669" s="177"/>
      <c r="B669" s="277"/>
      <c r="C669" s="214">
        <v>45520</v>
      </c>
      <c r="D669" s="170" t="s">
        <v>114</v>
      </c>
      <c r="E669" s="171">
        <f t="shared" si="15"/>
        <v>280110000</v>
      </c>
      <c r="F669" s="170" t="s">
        <v>97</v>
      </c>
      <c r="G669" s="182">
        <v>300000</v>
      </c>
      <c r="H669" s="173">
        <v>933.7</v>
      </c>
      <c r="I669" s="216">
        <v>933.84</v>
      </c>
      <c r="J669" s="188" t="s">
        <v>105</v>
      </c>
      <c r="K669" s="201" t="str">
        <f t="shared" si="11"/>
        <v>AGOSTO</v>
      </c>
      <c r="L669" s="217">
        <f t="shared" si="12"/>
        <v>42000</v>
      </c>
      <c r="M669" s="218">
        <f t="shared" si="13"/>
        <v>693000.0000000177</v>
      </c>
      <c r="N669" s="159"/>
      <c r="O669" s="159"/>
      <c r="P669" s="159"/>
      <c r="Q669" s="159"/>
      <c r="R669" s="159"/>
    </row>
    <row r="670" spans="1:18" ht="17.25" hidden="1" customHeight="1">
      <c r="A670" s="177"/>
      <c r="B670" s="277"/>
      <c r="C670" s="214">
        <v>45520</v>
      </c>
      <c r="D670" s="170" t="s">
        <v>113</v>
      </c>
      <c r="E670" s="171">
        <f t="shared" si="15"/>
        <v>1587290000</v>
      </c>
      <c r="F670" s="170" t="s">
        <v>97</v>
      </c>
      <c r="G670" s="182">
        <v>1700000</v>
      </c>
      <c r="H670" s="173">
        <v>933.7</v>
      </c>
      <c r="I670" s="216">
        <v>933.84</v>
      </c>
      <c r="J670" s="174" t="s">
        <v>112</v>
      </c>
      <c r="K670" s="201" t="str">
        <f t="shared" si="11"/>
        <v>AGOSTO</v>
      </c>
      <c r="L670" s="217">
        <f t="shared" si="12"/>
        <v>238000</v>
      </c>
      <c r="M670" s="218">
        <f t="shared" si="13"/>
        <v>-237999.9999999768</v>
      </c>
      <c r="N670" s="159"/>
      <c r="O670" s="159"/>
      <c r="P670" s="159"/>
      <c r="Q670" s="159"/>
      <c r="R670" s="159"/>
    </row>
    <row r="671" spans="1:18" ht="17.25" hidden="1" customHeight="1">
      <c r="A671" s="177"/>
      <c r="B671" s="278"/>
      <c r="C671" s="214">
        <v>45520</v>
      </c>
      <c r="D671" s="170" t="s">
        <v>96</v>
      </c>
      <c r="E671" s="171">
        <f t="shared" si="15"/>
        <v>466125000</v>
      </c>
      <c r="F671" s="170" t="s">
        <v>97</v>
      </c>
      <c r="G671" s="182">
        <v>500000</v>
      </c>
      <c r="H671" s="173">
        <v>932.25</v>
      </c>
      <c r="I671" s="216">
        <v>933.84</v>
      </c>
      <c r="J671" s="174" t="s">
        <v>112</v>
      </c>
      <c r="K671" s="201" t="str">
        <f t="shared" si="11"/>
        <v>AGOSTO</v>
      </c>
      <c r="L671" s="217">
        <f t="shared" si="12"/>
        <v>795000</v>
      </c>
      <c r="M671" s="218">
        <f t="shared" si="13"/>
        <v>-795000.00000001595</v>
      </c>
      <c r="N671" s="159"/>
      <c r="O671" s="159"/>
      <c r="P671" s="159"/>
      <c r="Q671" s="159"/>
      <c r="R671" s="159"/>
    </row>
    <row r="672" spans="1:18" ht="17.25" hidden="1" customHeight="1">
      <c r="A672" s="177"/>
      <c r="B672" s="276">
        <v>34</v>
      </c>
      <c r="C672" s="214">
        <v>45523</v>
      </c>
      <c r="D672" s="170" t="s">
        <v>113</v>
      </c>
      <c r="E672" s="171">
        <f t="shared" si="15"/>
        <v>1811940000</v>
      </c>
      <c r="F672" s="170" t="s">
        <v>97</v>
      </c>
      <c r="G672" s="182">
        <v>1950000</v>
      </c>
      <c r="H672" s="173">
        <v>929.2</v>
      </c>
      <c r="I672" s="216">
        <v>929.6</v>
      </c>
      <c r="J672" s="174" t="s">
        <v>112</v>
      </c>
      <c r="K672" s="201" t="str">
        <f t="shared" si="11"/>
        <v>AGOSTO</v>
      </c>
      <c r="L672" s="217">
        <f t="shared" si="12"/>
        <v>780000</v>
      </c>
      <c r="M672" s="218">
        <f t="shared" si="13"/>
        <v>-9047999.9999999739</v>
      </c>
      <c r="N672" s="159"/>
      <c r="O672" s="159"/>
      <c r="P672" s="159"/>
      <c r="Q672" s="159"/>
      <c r="R672" s="159"/>
    </row>
    <row r="673" spans="1:18" ht="17.25" hidden="1" customHeight="1">
      <c r="A673" s="177"/>
      <c r="B673" s="277"/>
      <c r="C673" s="214">
        <v>45523</v>
      </c>
      <c r="D673" s="176" t="s">
        <v>115</v>
      </c>
      <c r="E673" s="171">
        <f t="shared" si="15"/>
        <v>371720000</v>
      </c>
      <c r="F673" s="176" t="s">
        <v>116</v>
      </c>
      <c r="G673" s="171">
        <v>400000</v>
      </c>
      <c r="H673" s="173">
        <v>929.3</v>
      </c>
      <c r="I673" s="216">
        <v>929.6</v>
      </c>
      <c r="J673" s="170" t="s">
        <v>112</v>
      </c>
      <c r="K673" s="176" t="str">
        <f t="shared" si="11"/>
        <v>AGOSTO</v>
      </c>
      <c r="L673" s="217">
        <f t="shared" si="12"/>
        <v>120000</v>
      </c>
      <c r="M673" s="218">
        <f t="shared" si="13"/>
        <v>-120000.00000002728</v>
      </c>
      <c r="N673" s="159"/>
      <c r="O673" s="159"/>
      <c r="P673" s="159"/>
      <c r="Q673" s="159"/>
      <c r="R673" s="159"/>
    </row>
    <row r="674" spans="1:18" ht="17.25" hidden="1" customHeight="1">
      <c r="A674" s="177"/>
      <c r="B674" s="277"/>
      <c r="C674" s="214">
        <v>45524</v>
      </c>
      <c r="D674" s="170" t="s">
        <v>113</v>
      </c>
      <c r="E674" s="171">
        <f t="shared" si="15"/>
        <v>1061680000</v>
      </c>
      <c r="F674" s="170" t="s">
        <v>97</v>
      </c>
      <c r="G674" s="182">
        <v>1150000</v>
      </c>
      <c r="H674" s="173">
        <v>923.2</v>
      </c>
      <c r="I674" s="216">
        <v>922.58</v>
      </c>
      <c r="J674" s="174" t="s">
        <v>112</v>
      </c>
      <c r="K674" s="201" t="str">
        <f t="shared" si="11"/>
        <v>AGOSTO</v>
      </c>
      <c r="L674" s="217">
        <f t="shared" si="12"/>
        <v>-713000</v>
      </c>
      <c r="M674" s="218">
        <f t="shared" si="13"/>
        <v>-7359999.9999999739</v>
      </c>
      <c r="N674" s="159"/>
      <c r="O674" s="159"/>
      <c r="P674" s="159"/>
      <c r="Q674" s="159"/>
      <c r="R674" s="159"/>
    </row>
    <row r="675" spans="1:18" ht="17.25" hidden="1" customHeight="1">
      <c r="A675" s="177"/>
      <c r="B675" s="277"/>
      <c r="C675" s="214">
        <v>45524</v>
      </c>
      <c r="D675" s="170" t="s">
        <v>114</v>
      </c>
      <c r="E675" s="171">
        <f t="shared" si="15"/>
        <v>276960000</v>
      </c>
      <c r="F675" s="170" t="s">
        <v>97</v>
      </c>
      <c r="G675" s="182">
        <v>300000</v>
      </c>
      <c r="H675" s="173">
        <v>923.2</v>
      </c>
      <c r="I675" s="216">
        <v>922.58</v>
      </c>
      <c r="J675" s="188" t="s">
        <v>105</v>
      </c>
      <c r="K675" s="201" t="str">
        <f t="shared" si="11"/>
        <v>AGOSTO</v>
      </c>
      <c r="L675" s="217">
        <f t="shared" si="12"/>
        <v>-186000</v>
      </c>
      <c r="M675" s="218">
        <f t="shared" si="13"/>
        <v>186000.00000000137</v>
      </c>
      <c r="N675" s="159"/>
      <c r="O675" s="159"/>
      <c r="P675" s="159"/>
      <c r="Q675" s="159"/>
      <c r="R675" s="159"/>
    </row>
    <row r="676" spans="1:18" ht="17.25" hidden="1" customHeight="1">
      <c r="A676" s="177"/>
      <c r="B676" s="277"/>
      <c r="C676" s="214">
        <v>45525</v>
      </c>
      <c r="D676" s="170" t="s">
        <v>113</v>
      </c>
      <c r="E676" s="171">
        <f t="shared" si="15"/>
        <v>823230000</v>
      </c>
      <c r="F676" s="170" t="s">
        <v>97</v>
      </c>
      <c r="G676" s="182">
        <v>900000</v>
      </c>
      <c r="H676" s="173">
        <v>914.7</v>
      </c>
      <c r="I676" s="216">
        <v>918.97</v>
      </c>
      <c r="J676" s="174" t="s">
        <v>112</v>
      </c>
      <c r="K676" s="201" t="str">
        <f t="shared" si="11"/>
        <v>AGOSTO</v>
      </c>
      <c r="L676" s="217">
        <f t="shared" si="12"/>
        <v>3843000</v>
      </c>
      <c r="M676" s="218">
        <f t="shared" si="13"/>
        <v>-7091999.9999999963</v>
      </c>
      <c r="N676" s="159"/>
      <c r="O676" s="159"/>
      <c r="P676" s="159"/>
      <c r="Q676" s="159"/>
      <c r="R676" s="159"/>
    </row>
    <row r="677" spans="1:18" ht="17.25" hidden="1" customHeight="1">
      <c r="A677" s="177"/>
      <c r="B677" s="277"/>
      <c r="C677" s="214">
        <v>45525</v>
      </c>
      <c r="D677" s="176" t="s">
        <v>115</v>
      </c>
      <c r="E677" s="171">
        <f t="shared" si="15"/>
        <v>457150000</v>
      </c>
      <c r="F677" s="176" t="s">
        <v>116</v>
      </c>
      <c r="G677" s="171">
        <v>500000</v>
      </c>
      <c r="H677" s="173">
        <v>914.3</v>
      </c>
      <c r="I677" s="216">
        <v>918.97</v>
      </c>
      <c r="J677" s="170" t="s">
        <v>112</v>
      </c>
      <c r="K677" s="176" t="str">
        <f t="shared" si="11"/>
        <v>AGOSTO</v>
      </c>
      <c r="L677" s="217">
        <f t="shared" si="12"/>
        <v>2335000</v>
      </c>
      <c r="M677" s="218">
        <f t="shared" si="13"/>
        <v>-2335000.0000000363</v>
      </c>
      <c r="N677" s="159"/>
      <c r="O677" s="159"/>
      <c r="P677" s="159"/>
      <c r="Q677" s="159"/>
      <c r="R677" s="159"/>
    </row>
    <row r="678" spans="1:18" ht="17.25" hidden="1" customHeight="1">
      <c r="A678" s="177"/>
      <c r="B678" s="277"/>
      <c r="C678" s="214">
        <v>45526</v>
      </c>
      <c r="D678" s="170" t="s">
        <v>113</v>
      </c>
      <c r="E678" s="171">
        <f t="shared" si="15"/>
        <v>1377300000</v>
      </c>
      <c r="F678" s="170" t="s">
        <v>97</v>
      </c>
      <c r="G678" s="182">
        <v>1500000</v>
      </c>
      <c r="H678" s="173">
        <v>918.2</v>
      </c>
      <c r="I678" s="216">
        <v>919.94</v>
      </c>
      <c r="J678" s="174" t="s">
        <v>112</v>
      </c>
      <c r="K678" s="201" t="str">
        <f t="shared" si="11"/>
        <v>AGOSTO</v>
      </c>
      <c r="L678" s="217">
        <f t="shared" si="12"/>
        <v>2610000</v>
      </c>
      <c r="M678" s="218">
        <f t="shared" si="13"/>
        <v>-1154999.9999999728</v>
      </c>
      <c r="N678" s="159"/>
      <c r="O678" s="159"/>
      <c r="P678" s="159"/>
      <c r="Q678" s="159"/>
      <c r="R678" s="159"/>
    </row>
    <row r="679" spans="1:18" ht="17.25" hidden="1" customHeight="1">
      <c r="A679" s="177"/>
      <c r="B679" s="277"/>
      <c r="C679" s="214">
        <v>45526</v>
      </c>
      <c r="D679" s="176" t="s">
        <v>115</v>
      </c>
      <c r="E679" s="171">
        <f t="shared" si="15"/>
        <v>918300000</v>
      </c>
      <c r="F679" s="176" t="s">
        <v>116</v>
      </c>
      <c r="G679" s="171">
        <v>1000000</v>
      </c>
      <c r="H679" s="173">
        <v>918.3</v>
      </c>
      <c r="I679" s="216">
        <v>919.94</v>
      </c>
      <c r="J679" s="170" t="s">
        <v>112</v>
      </c>
      <c r="K679" s="176" t="str">
        <f t="shared" si="11"/>
        <v>AGOSTO</v>
      </c>
      <c r="L679" s="217">
        <f t="shared" si="12"/>
        <v>1640000</v>
      </c>
      <c r="M679" s="218">
        <f t="shared" si="13"/>
        <v>-1640000.0000001001</v>
      </c>
      <c r="N679" s="159"/>
      <c r="O679" s="159"/>
      <c r="P679" s="159"/>
      <c r="Q679" s="159"/>
      <c r="R679" s="159"/>
    </row>
    <row r="680" spans="1:18" ht="17.25" hidden="1" customHeight="1">
      <c r="A680" s="177"/>
      <c r="B680" s="277"/>
      <c r="C680" s="214">
        <v>45527</v>
      </c>
      <c r="D680" s="219" t="s">
        <v>104</v>
      </c>
      <c r="E680" s="171">
        <f t="shared" si="15"/>
        <v>272370000</v>
      </c>
      <c r="F680" s="170" t="s">
        <v>97</v>
      </c>
      <c r="G680" s="182">
        <v>300000</v>
      </c>
      <c r="H680" s="173">
        <v>907.9</v>
      </c>
      <c r="I680" s="216">
        <v>911.01</v>
      </c>
      <c r="J680" s="188" t="s">
        <v>105</v>
      </c>
      <c r="K680" s="201" t="str">
        <f t="shared" si="11"/>
        <v>AGOSTO</v>
      </c>
      <c r="L680" s="217">
        <f t="shared" si="12"/>
        <v>933000</v>
      </c>
      <c r="M680" s="218"/>
      <c r="N680" s="159"/>
      <c r="O680" s="159"/>
      <c r="P680" s="159"/>
      <c r="Q680" s="159"/>
      <c r="R680" s="159"/>
    </row>
    <row r="681" spans="1:18" ht="17.25" hidden="1" customHeight="1">
      <c r="A681" s="177"/>
      <c r="B681" s="278"/>
      <c r="C681" s="214">
        <v>45527</v>
      </c>
      <c r="D681" s="170" t="s">
        <v>113</v>
      </c>
      <c r="E681" s="171">
        <f t="shared" si="15"/>
        <v>1818400000</v>
      </c>
      <c r="F681" s="170" t="s">
        <v>97</v>
      </c>
      <c r="G681" s="182">
        <v>2000000</v>
      </c>
      <c r="H681" s="173">
        <v>909.2</v>
      </c>
      <c r="I681" s="216">
        <v>911.01</v>
      </c>
      <c r="J681" s="174" t="s">
        <v>112</v>
      </c>
      <c r="K681" s="201" t="str">
        <f t="shared" si="11"/>
        <v>AGOSTO</v>
      </c>
      <c r="L681" s="217">
        <f t="shared" si="12"/>
        <v>3620000</v>
      </c>
      <c r="M681" s="218">
        <f>(H681-I679)*G681</f>
        <v>-21480000.000000019</v>
      </c>
      <c r="N681" s="159"/>
      <c r="O681" s="159"/>
      <c r="P681" s="159"/>
      <c r="Q681" s="159"/>
      <c r="R681" s="159"/>
    </row>
    <row r="682" spans="1:18" ht="17.25" hidden="1" customHeight="1">
      <c r="A682" s="177"/>
      <c r="B682" s="276">
        <v>35</v>
      </c>
      <c r="C682" s="214">
        <v>45530</v>
      </c>
      <c r="D682" s="170" t="s">
        <v>113</v>
      </c>
      <c r="E682" s="171">
        <f t="shared" si="15"/>
        <v>1359300000</v>
      </c>
      <c r="F682" s="170" t="s">
        <v>97</v>
      </c>
      <c r="G682" s="182">
        <v>1500000</v>
      </c>
      <c r="H682" s="173">
        <v>906.2</v>
      </c>
      <c r="I682" s="216">
        <v>907.35</v>
      </c>
      <c r="J682" s="174" t="s">
        <v>112</v>
      </c>
      <c r="K682" s="201" t="str">
        <f t="shared" si="11"/>
        <v>AGOSTO</v>
      </c>
      <c r="L682" s="217">
        <f t="shared" si="12"/>
        <v>1725000</v>
      </c>
      <c r="M682" s="218">
        <f t="shared" ref="M682:M698" si="16">(H682-I681)*G682</f>
        <v>-7214999.999999918</v>
      </c>
      <c r="N682" s="159"/>
      <c r="O682" s="159"/>
      <c r="P682" s="159"/>
      <c r="Q682" s="159"/>
      <c r="R682" s="159"/>
    </row>
    <row r="683" spans="1:18" ht="17.25" hidden="1" customHeight="1">
      <c r="A683" s="177"/>
      <c r="B683" s="277"/>
      <c r="C683" s="214">
        <v>45530</v>
      </c>
      <c r="D683" s="170" t="s">
        <v>96</v>
      </c>
      <c r="E683" s="171">
        <f t="shared" si="15"/>
        <v>1090320000</v>
      </c>
      <c r="F683" s="170" t="s">
        <v>97</v>
      </c>
      <c r="G683" s="182">
        <v>1200000</v>
      </c>
      <c r="H683" s="173">
        <v>908.6</v>
      </c>
      <c r="I683" s="216">
        <v>907.35</v>
      </c>
      <c r="J683" s="174" t="s">
        <v>112</v>
      </c>
      <c r="K683" s="201" t="str">
        <f t="shared" si="11"/>
        <v>AGOSTO</v>
      </c>
      <c r="L683" s="217">
        <f t="shared" si="12"/>
        <v>-1500000</v>
      </c>
      <c r="M683" s="218">
        <f t="shared" si="16"/>
        <v>1500000</v>
      </c>
      <c r="N683" s="159"/>
      <c r="O683" s="159"/>
      <c r="P683" s="159"/>
      <c r="Q683" s="159"/>
      <c r="R683" s="159"/>
    </row>
    <row r="684" spans="1:18" ht="17.25" hidden="1" customHeight="1">
      <c r="A684" s="177"/>
      <c r="B684" s="277"/>
      <c r="C684" s="214">
        <v>45530</v>
      </c>
      <c r="D684" s="176" t="s">
        <v>115</v>
      </c>
      <c r="E684" s="171">
        <f t="shared" si="15"/>
        <v>362520000</v>
      </c>
      <c r="F684" s="176" t="s">
        <v>116</v>
      </c>
      <c r="G684" s="171">
        <v>400000</v>
      </c>
      <c r="H684" s="173">
        <v>906.3</v>
      </c>
      <c r="I684" s="216">
        <v>907.32</v>
      </c>
      <c r="J684" s="170" t="s">
        <v>112</v>
      </c>
      <c r="K684" s="176" t="str">
        <f t="shared" si="11"/>
        <v>AGOSTO</v>
      </c>
      <c r="L684" s="217">
        <f t="shared" si="12"/>
        <v>408000</v>
      </c>
      <c r="M684" s="218">
        <f t="shared" si="16"/>
        <v>-420000.0000000273</v>
      </c>
      <c r="N684" s="159"/>
      <c r="O684" s="159"/>
      <c r="P684" s="159"/>
      <c r="Q684" s="159"/>
      <c r="R684" s="159"/>
    </row>
    <row r="685" spans="1:18" ht="17.25" hidden="1" customHeight="1">
      <c r="A685" s="177"/>
      <c r="B685" s="277"/>
      <c r="C685" s="214">
        <v>45531</v>
      </c>
      <c r="D685" s="170" t="s">
        <v>113</v>
      </c>
      <c r="E685" s="171">
        <f t="shared" si="15"/>
        <v>453350000</v>
      </c>
      <c r="F685" s="170" t="s">
        <v>97</v>
      </c>
      <c r="G685" s="182">
        <v>500000</v>
      </c>
      <c r="H685" s="173">
        <v>906.7</v>
      </c>
      <c r="I685" s="216">
        <v>907.32</v>
      </c>
      <c r="J685" s="174" t="s">
        <v>112</v>
      </c>
      <c r="K685" s="201" t="str">
        <f t="shared" si="11"/>
        <v>AGOSTO</v>
      </c>
      <c r="L685" s="217">
        <f t="shared" si="12"/>
        <v>310000</v>
      </c>
      <c r="M685" s="218">
        <f t="shared" si="16"/>
        <v>-310000.00000000227</v>
      </c>
      <c r="N685" s="159"/>
      <c r="O685" s="159"/>
      <c r="P685" s="159"/>
      <c r="Q685" s="159"/>
      <c r="R685" s="159"/>
    </row>
    <row r="686" spans="1:18" ht="17.25" hidden="1" customHeight="1">
      <c r="A686" s="177"/>
      <c r="B686" s="277"/>
      <c r="C686" s="214">
        <v>45531</v>
      </c>
      <c r="D686" s="170" t="s">
        <v>113</v>
      </c>
      <c r="E686" s="171">
        <f t="shared" si="15"/>
        <v>453100000</v>
      </c>
      <c r="F686" s="170" t="s">
        <v>97</v>
      </c>
      <c r="G686" s="182">
        <v>500000</v>
      </c>
      <c r="H686" s="173">
        <v>906.2</v>
      </c>
      <c r="I686" s="216">
        <v>907.32</v>
      </c>
      <c r="J686" s="174" t="s">
        <v>112</v>
      </c>
      <c r="K686" s="201" t="str">
        <f t="shared" si="11"/>
        <v>AGOSTO</v>
      </c>
      <c r="L686" s="217">
        <f t="shared" si="12"/>
        <v>560000</v>
      </c>
      <c r="M686" s="218">
        <f t="shared" si="16"/>
        <v>-560000.00000000233</v>
      </c>
      <c r="N686" s="159"/>
      <c r="O686" s="159"/>
      <c r="P686" s="159"/>
      <c r="Q686" s="159"/>
      <c r="R686" s="159"/>
    </row>
    <row r="687" spans="1:18" ht="17.25" hidden="1" customHeight="1">
      <c r="A687" s="177"/>
      <c r="B687" s="277"/>
      <c r="C687" s="214">
        <v>45531</v>
      </c>
      <c r="D687" s="219" t="s">
        <v>104</v>
      </c>
      <c r="E687" s="171">
        <f t="shared" si="15"/>
        <v>272505000</v>
      </c>
      <c r="F687" s="170" t="s">
        <v>97</v>
      </c>
      <c r="G687" s="182">
        <v>300000</v>
      </c>
      <c r="H687" s="173">
        <v>908.35</v>
      </c>
      <c r="I687" s="216">
        <v>907.32</v>
      </c>
      <c r="J687" s="188" t="s">
        <v>105</v>
      </c>
      <c r="K687" s="201" t="str">
        <f t="shared" si="11"/>
        <v>AGOSTO</v>
      </c>
      <c r="L687" s="217">
        <f t="shared" si="12"/>
        <v>-309000</v>
      </c>
      <c r="M687" s="218">
        <f t="shared" si="16"/>
        <v>308999.99999999179</v>
      </c>
      <c r="N687" s="159"/>
      <c r="O687" s="159"/>
      <c r="P687" s="159"/>
      <c r="Q687" s="159"/>
      <c r="R687" s="159"/>
    </row>
    <row r="688" spans="1:18" ht="17.25" hidden="1" customHeight="1">
      <c r="A688" s="177"/>
      <c r="B688" s="277"/>
      <c r="C688" s="214">
        <v>45532</v>
      </c>
      <c r="D688" s="170" t="s">
        <v>113</v>
      </c>
      <c r="E688" s="171">
        <f t="shared" si="15"/>
        <v>2279250000</v>
      </c>
      <c r="F688" s="170" t="s">
        <v>97</v>
      </c>
      <c r="G688" s="182">
        <v>2500000</v>
      </c>
      <c r="H688" s="173">
        <v>911.7</v>
      </c>
      <c r="I688" s="216">
        <v>912.08</v>
      </c>
      <c r="J688" s="174" t="s">
        <v>112</v>
      </c>
      <c r="K688" s="201" t="str">
        <f t="shared" si="11"/>
        <v>AGOSTO</v>
      </c>
      <c r="L688" s="217">
        <f t="shared" si="12"/>
        <v>950000</v>
      </c>
      <c r="M688" s="218">
        <f t="shared" si="16"/>
        <v>10949999.999999989</v>
      </c>
      <c r="N688" s="159"/>
      <c r="O688" s="159"/>
      <c r="P688" s="159"/>
      <c r="Q688" s="159"/>
      <c r="R688" s="159"/>
    </row>
    <row r="689" spans="1:18" ht="17.25" hidden="1" customHeight="1">
      <c r="A689" s="177"/>
      <c r="B689" s="277"/>
      <c r="C689" s="214">
        <v>45532</v>
      </c>
      <c r="D689" s="176" t="s">
        <v>115</v>
      </c>
      <c r="E689" s="171">
        <f t="shared" si="15"/>
        <v>455150000</v>
      </c>
      <c r="F689" s="176" t="s">
        <v>116</v>
      </c>
      <c r="G689" s="171">
        <v>500000</v>
      </c>
      <c r="H689" s="173">
        <v>910.3</v>
      </c>
      <c r="I689" s="216">
        <v>912.08</v>
      </c>
      <c r="J689" s="170" t="s">
        <v>112</v>
      </c>
      <c r="K689" s="176" t="str">
        <f t="shared" si="11"/>
        <v>AGOSTO</v>
      </c>
      <c r="L689" s="217">
        <f t="shared" si="12"/>
        <v>890000</v>
      </c>
      <c r="M689" s="218">
        <f t="shared" si="16"/>
        <v>-890000.00000004319</v>
      </c>
      <c r="N689" s="159"/>
      <c r="O689" s="159"/>
      <c r="P689" s="159"/>
      <c r="Q689" s="159"/>
      <c r="R689" s="159"/>
    </row>
    <row r="690" spans="1:18" ht="17.25" hidden="1" customHeight="1">
      <c r="A690" s="177"/>
      <c r="B690" s="277"/>
      <c r="C690" s="214">
        <v>45533</v>
      </c>
      <c r="D690" s="170" t="s">
        <v>113</v>
      </c>
      <c r="E690" s="171">
        <f t="shared" si="15"/>
        <v>458100000</v>
      </c>
      <c r="F690" s="170" t="s">
        <v>97</v>
      </c>
      <c r="G690" s="182">
        <v>500000</v>
      </c>
      <c r="H690" s="173">
        <v>916.2</v>
      </c>
      <c r="I690" s="216">
        <v>917.38</v>
      </c>
      <c r="J690" s="174" t="s">
        <v>112</v>
      </c>
      <c r="K690" s="201" t="str">
        <f t="shared" si="11"/>
        <v>AGOSTO</v>
      </c>
      <c r="L690" s="217">
        <f t="shared" si="12"/>
        <v>590000</v>
      </c>
      <c r="M690" s="218">
        <f t="shared" si="16"/>
        <v>2060000.0000000023</v>
      </c>
      <c r="N690" s="159"/>
      <c r="O690" s="159"/>
      <c r="P690" s="159"/>
      <c r="Q690" s="159"/>
      <c r="R690" s="159"/>
    </row>
    <row r="691" spans="1:18" ht="17.25" hidden="1" customHeight="1">
      <c r="A691" s="177"/>
      <c r="B691" s="277"/>
      <c r="C691" s="214">
        <v>45533</v>
      </c>
      <c r="D691" s="170" t="s">
        <v>113</v>
      </c>
      <c r="E691" s="171">
        <f t="shared" si="15"/>
        <v>457850000</v>
      </c>
      <c r="F691" s="170" t="s">
        <v>97</v>
      </c>
      <c r="G691" s="182">
        <v>500000</v>
      </c>
      <c r="H691" s="173">
        <v>915.7</v>
      </c>
      <c r="I691" s="216">
        <v>917.38</v>
      </c>
      <c r="J691" s="174" t="s">
        <v>112</v>
      </c>
      <c r="K691" s="201" t="str">
        <f t="shared" si="11"/>
        <v>AGOSTO</v>
      </c>
      <c r="L691" s="217">
        <f t="shared" si="12"/>
        <v>840000</v>
      </c>
      <c r="M691" s="218">
        <f t="shared" si="16"/>
        <v>-839999.99999997497</v>
      </c>
      <c r="N691" s="159"/>
      <c r="O691" s="159"/>
      <c r="P691" s="159"/>
      <c r="Q691" s="159"/>
      <c r="R691" s="159"/>
    </row>
    <row r="692" spans="1:18" ht="17.25" hidden="1" customHeight="1">
      <c r="A692" s="177"/>
      <c r="B692" s="277"/>
      <c r="C692" s="214">
        <v>45533</v>
      </c>
      <c r="D692" s="170" t="s">
        <v>113</v>
      </c>
      <c r="E692" s="171">
        <f t="shared" si="15"/>
        <v>549240000</v>
      </c>
      <c r="F692" s="170" t="s">
        <v>97</v>
      </c>
      <c r="G692" s="182">
        <v>600000</v>
      </c>
      <c r="H692" s="173">
        <v>915.4</v>
      </c>
      <c r="I692" s="216">
        <v>917.38</v>
      </c>
      <c r="J692" s="174" t="s">
        <v>112</v>
      </c>
      <c r="K692" s="201" t="str">
        <f t="shared" si="11"/>
        <v>AGOSTO</v>
      </c>
      <c r="L692" s="217">
        <f t="shared" si="12"/>
        <v>1188000</v>
      </c>
      <c r="M692" s="218">
        <f t="shared" si="16"/>
        <v>-1188000.0000000109</v>
      </c>
      <c r="N692" s="159"/>
      <c r="O692" s="159"/>
      <c r="P692" s="159"/>
      <c r="Q692" s="159"/>
      <c r="R692" s="159"/>
    </row>
    <row r="693" spans="1:18" ht="17.25" hidden="1" customHeight="1">
      <c r="A693" s="177"/>
      <c r="B693" s="277"/>
      <c r="C693" s="214">
        <v>45533</v>
      </c>
      <c r="D693" s="170" t="s">
        <v>113</v>
      </c>
      <c r="E693" s="171">
        <f t="shared" si="15"/>
        <v>457600000</v>
      </c>
      <c r="F693" s="170" t="s">
        <v>97</v>
      </c>
      <c r="G693" s="182">
        <v>500000</v>
      </c>
      <c r="H693" s="173">
        <v>915.2</v>
      </c>
      <c r="I693" s="216">
        <v>917.38</v>
      </c>
      <c r="J693" s="174" t="s">
        <v>112</v>
      </c>
      <c r="K693" s="201" t="str">
        <f t="shared" si="11"/>
        <v>AGOSTO</v>
      </c>
      <c r="L693" s="217">
        <f t="shared" si="12"/>
        <v>1090000</v>
      </c>
      <c r="M693" s="218">
        <f t="shared" si="16"/>
        <v>-1089999.9999999751</v>
      </c>
      <c r="N693" s="159"/>
      <c r="O693" s="159"/>
      <c r="P693" s="159"/>
      <c r="Q693" s="159"/>
      <c r="R693" s="159"/>
    </row>
    <row r="694" spans="1:18" ht="17.25" hidden="1" customHeight="1">
      <c r="A694" s="177"/>
      <c r="B694" s="277"/>
      <c r="C694" s="214">
        <v>45534</v>
      </c>
      <c r="D694" s="176" t="s">
        <v>115</v>
      </c>
      <c r="E694" s="171">
        <f t="shared" si="15"/>
        <v>457150000</v>
      </c>
      <c r="F694" s="176" t="s">
        <v>116</v>
      </c>
      <c r="G694" s="171">
        <v>500000</v>
      </c>
      <c r="H694" s="173">
        <v>914.3</v>
      </c>
      <c r="I694" s="216">
        <v>913.99</v>
      </c>
      <c r="J694" s="170" t="s">
        <v>112</v>
      </c>
      <c r="K694" s="176" t="str">
        <f t="shared" si="11"/>
        <v>AGOSTO</v>
      </c>
      <c r="L694" s="217">
        <f t="shared" si="12"/>
        <v>-155000</v>
      </c>
      <c r="M694" s="218">
        <f t="shared" si="16"/>
        <v>-1540000.0000000205</v>
      </c>
      <c r="N694" s="159"/>
      <c r="O694" s="159"/>
      <c r="P694" s="159"/>
      <c r="Q694" s="159"/>
      <c r="R694" s="159"/>
    </row>
    <row r="695" spans="1:18" ht="17.25" hidden="1" customHeight="1">
      <c r="A695" s="177"/>
      <c r="B695" s="277"/>
      <c r="C695" s="220">
        <v>45534</v>
      </c>
      <c r="D695" s="170" t="s">
        <v>113</v>
      </c>
      <c r="E695" s="171">
        <f t="shared" si="15"/>
        <v>914700000</v>
      </c>
      <c r="F695" s="170" t="s">
        <v>97</v>
      </c>
      <c r="G695" s="171">
        <v>1000000</v>
      </c>
      <c r="H695" s="173">
        <v>914.7</v>
      </c>
      <c r="I695" s="221">
        <v>913.99</v>
      </c>
      <c r="J695" s="170" t="s">
        <v>112</v>
      </c>
      <c r="K695" s="176" t="str">
        <f t="shared" si="11"/>
        <v>AGOSTO</v>
      </c>
      <c r="L695" s="224">
        <f t="shared" si="12"/>
        <v>-710000</v>
      </c>
      <c r="M695" s="225">
        <f t="shared" si="16"/>
        <v>710000.00000003632</v>
      </c>
      <c r="N695" s="159"/>
      <c r="O695" s="159"/>
      <c r="P695" s="159"/>
      <c r="Q695" s="159"/>
      <c r="R695" s="159"/>
    </row>
    <row r="696" spans="1:18" ht="17.25" hidden="1" customHeight="1">
      <c r="A696" s="177"/>
      <c r="B696" s="277"/>
      <c r="C696" s="220">
        <v>45534</v>
      </c>
      <c r="D696" s="170" t="s">
        <v>113</v>
      </c>
      <c r="E696" s="171">
        <f t="shared" si="15"/>
        <v>914200000</v>
      </c>
      <c r="F696" s="170" t="s">
        <v>97</v>
      </c>
      <c r="G696" s="171">
        <v>1000000</v>
      </c>
      <c r="H696" s="173">
        <v>914.2</v>
      </c>
      <c r="I696" s="221">
        <v>913.99</v>
      </c>
      <c r="J696" s="170" t="s">
        <v>112</v>
      </c>
      <c r="K696" s="176" t="str">
        <f t="shared" si="11"/>
        <v>AGOSTO</v>
      </c>
      <c r="L696" s="224">
        <f t="shared" si="12"/>
        <v>-210000</v>
      </c>
      <c r="M696" s="225">
        <f t="shared" si="16"/>
        <v>210000.00000003638</v>
      </c>
      <c r="N696" s="159"/>
      <c r="O696" s="159"/>
      <c r="P696" s="159"/>
      <c r="Q696" s="159"/>
      <c r="R696" s="159"/>
    </row>
    <row r="697" spans="1:18" ht="17.25" hidden="1" customHeight="1">
      <c r="A697" s="177"/>
      <c r="B697" s="277"/>
      <c r="C697" s="220">
        <v>45534</v>
      </c>
      <c r="D697" s="170" t="s">
        <v>113</v>
      </c>
      <c r="E697" s="171">
        <f t="shared" si="15"/>
        <v>457600000</v>
      </c>
      <c r="F697" s="170" t="s">
        <v>97</v>
      </c>
      <c r="G697" s="171">
        <v>500000</v>
      </c>
      <c r="H697" s="173">
        <v>915.2</v>
      </c>
      <c r="I697" s="221">
        <v>913.99</v>
      </c>
      <c r="J697" s="170" t="s">
        <v>112</v>
      </c>
      <c r="K697" s="176" t="str">
        <f t="shared" si="11"/>
        <v>AGOSTO</v>
      </c>
      <c r="L697" s="224">
        <f t="shared" si="12"/>
        <v>-605000</v>
      </c>
      <c r="M697" s="225">
        <f t="shared" si="16"/>
        <v>605000.00000001816</v>
      </c>
      <c r="N697" s="159"/>
      <c r="O697" s="159"/>
      <c r="P697" s="159"/>
      <c r="Q697" s="159"/>
      <c r="R697" s="159"/>
    </row>
    <row r="698" spans="1:18" ht="17.25" hidden="1" customHeight="1">
      <c r="A698" s="177"/>
      <c r="B698" s="278"/>
      <c r="C698" s="220">
        <v>45534</v>
      </c>
      <c r="D698" s="170" t="s">
        <v>113</v>
      </c>
      <c r="E698" s="171">
        <f t="shared" si="15"/>
        <v>365680000</v>
      </c>
      <c r="F698" s="170" t="s">
        <v>97</v>
      </c>
      <c r="G698" s="171">
        <v>400000</v>
      </c>
      <c r="H698" s="173">
        <v>914.2</v>
      </c>
      <c r="I698" s="221">
        <v>913.99</v>
      </c>
      <c r="J698" s="170" t="s">
        <v>112</v>
      </c>
      <c r="K698" s="176" t="str">
        <f t="shared" si="11"/>
        <v>AGOSTO</v>
      </c>
      <c r="L698" s="224">
        <f t="shared" si="12"/>
        <v>-84000</v>
      </c>
      <c r="M698" s="225">
        <f t="shared" si="16"/>
        <v>84000.000000014552</v>
      </c>
      <c r="N698" s="159"/>
      <c r="O698" s="159"/>
      <c r="P698" s="159"/>
      <c r="Q698" s="159"/>
      <c r="R698" s="159"/>
    </row>
    <row r="699" spans="1:18" ht="17.25" hidden="1" customHeight="1">
      <c r="A699" s="177"/>
      <c r="B699" s="201"/>
      <c r="C699" s="220">
        <v>45538</v>
      </c>
      <c r="D699" s="170" t="s">
        <v>113</v>
      </c>
      <c r="E699" s="171">
        <f t="shared" si="15"/>
        <v>462100000</v>
      </c>
      <c r="F699" s="170" t="s">
        <v>97</v>
      </c>
      <c r="G699" s="171">
        <v>500000</v>
      </c>
      <c r="H699" s="173">
        <v>924.2</v>
      </c>
      <c r="I699" s="221">
        <v>926.22</v>
      </c>
      <c r="J699" s="170" t="s">
        <v>112</v>
      </c>
      <c r="K699" s="176" t="str">
        <f t="shared" si="11"/>
        <v>SEPTIEMBRE</v>
      </c>
      <c r="L699" s="224">
        <f t="shared" si="12"/>
        <v>1010000</v>
      </c>
      <c r="M699" s="159"/>
      <c r="N699" s="159"/>
      <c r="O699" s="159"/>
      <c r="P699" s="159"/>
      <c r="Q699" s="159"/>
      <c r="R699" s="159"/>
    </row>
    <row r="700" spans="1:18" ht="17.25" hidden="1" customHeight="1">
      <c r="A700" s="177"/>
      <c r="B700" s="201"/>
      <c r="C700" s="220">
        <v>45538</v>
      </c>
      <c r="D700" s="170" t="s">
        <v>113</v>
      </c>
      <c r="E700" s="171">
        <f t="shared" si="15"/>
        <v>461550000</v>
      </c>
      <c r="F700" s="170" t="s">
        <v>97</v>
      </c>
      <c r="G700" s="171">
        <v>500000</v>
      </c>
      <c r="H700" s="173">
        <v>923.1</v>
      </c>
      <c r="I700" s="221">
        <v>926.22</v>
      </c>
      <c r="J700" s="170" t="s">
        <v>112</v>
      </c>
      <c r="K700" s="176" t="str">
        <f t="shared" si="11"/>
        <v>SEPTIEMBRE</v>
      </c>
      <c r="L700" s="224">
        <f t="shared" si="12"/>
        <v>1560000</v>
      </c>
      <c r="M700" s="159"/>
      <c r="N700" s="159"/>
      <c r="O700" s="159"/>
      <c r="P700" s="159"/>
      <c r="Q700" s="159"/>
      <c r="R700" s="159"/>
    </row>
    <row r="701" spans="1:18" ht="17.25" hidden="1" customHeight="1">
      <c r="A701" s="177"/>
      <c r="B701" s="201"/>
      <c r="C701" s="220">
        <v>45538</v>
      </c>
      <c r="D701" s="170" t="s">
        <v>113</v>
      </c>
      <c r="E701" s="171">
        <f t="shared" si="15"/>
        <v>461450000</v>
      </c>
      <c r="F701" s="170" t="s">
        <v>97</v>
      </c>
      <c r="G701" s="171">
        <v>500000</v>
      </c>
      <c r="H701" s="173">
        <v>922.9</v>
      </c>
      <c r="I701" s="221">
        <v>926.22</v>
      </c>
      <c r="J701" s="170" t="s">
        <v>112</v>
      </c>
      <c r="K701" s="176" t="str">
        <f t="shared" si="11"/>
        <v>SEPTIEMBRE</v>
      </c>
      <c r="L701" s="224">
        <f t="shared" si="12"/>
        <v>1660000</v>
      </c>
      <c r="M701" s="159"/>
      <c r="N701" s="159"/>
      <c r="O701" s="159"/>
      <c r="P701" s="159"/>
      <c r="Q701" s="159"/>
      <c r="R701" s="159"/>
    </row>
    <row r="702" spans="1:18" ht="17.25" hidden="1" customHeight="1">
      <c r="A702" s="177"/>
      <c r="B702" s="201"/>
      <c r="C702" s="220">
        <v>45538</v>
      </c>
      <c r="D702" s="170" t="s">
        <v>113</v>
      </c>
      <c r="E702" s="171">
        <f t="shared" si="15"/>
        <v>928700000</v>
      </c>
      <c r="F702" s="170" t="s">
        <v>97</v>
      </c>
      <c r="G702" s="171">
        <v>1000000</v>
      </c>
      <c r="H702" s="179">
        <v>928.7</v>
      </c>
      <c r="I702" s="221">
        <v>926.22</v>
      </c>
      <c r="J702" s="170" t="s">
        <v>112</v>
      </c>
      <c r="K702" s="176" t="str">
        <f t="shared" si="11"/>
        <v>SEPTIEMBRE</v>
      </c>
      <c r="L702" s="224">
        <f t="shared" si="12"/>
        <v>-2480000</v>
      </c>
      <c r="M702" s="159"/>
      <c r="N702" s="159"/>
      <c r="O702" s="159"/>
      <c r="P702" s="159"/>
      <c r="Q702" s="159"/>
      <c r="R702" s="159"/>
    </row>
    <row r="703" spans="1:18" ht="17.25" hidden="1" customHeight="1">
      <c r="A703" s="177"/>
      <c r="B703" s="201"/>
      <c r="C703" s="220">
        <v>45538</v>
      </c>
      <c r="D703" s="170" t="s">
        <v>113</v>
      </c>
      <c r="E703" s="171">
        <f t="shared" si="15"/>
        <v>928200000</v>
      </c>
      <c r="F703" s="170" t="s">
        <v>97</v>
      </c>
      <c r="G703" s="171">
        <v>1000000</v>
      </c>
      <c r="H703" s="179">
        <v>928.2</v>
      </c>
      <c r="I703" s="221">
        <v>926.22</v>
      </c>
      <c r="J703" s="170" t="s">
        <v>112</v>
      </c>
      <c r="K703" s="176" t="str">
        <f t="shared" si="11"/>
        <v>SEPTIEMBRE</v>
      </c>
      <c r="L703" s="224">
        <f t="shared" si="12"/>
        <v>-1980000</v>
      </c>
      <c r="M703" s="159"/>
      <c r="N703" s="159"/>
      <c r="O703" s="159"/>
      <c r="P703" s="159"/>
      <c r="Q703" s="159"/>
      <c r="R703" s="159"/>
    </row>
    <row r="704" spans="1:18" ht="17.25" hidden="1" customHeight="1">
      <c r="A704" s="177"/>
      <c r="B704" s="201"/>
      <c r="C704" s="220">
        <v>45538</v>
      </c>
      <c r="D704" s="170" t="s">
        <v>113</v>
      </c>
      <c r="E704" s="171">
        <f t="shared" si="15"/>
        <v>462600000</v>
      </c>
      <c r="F704" s="170" t="s">
        <v>97</v>
      </c>
      <c r="G704" s="171">
        <v>500000</v>
      </c>
      <c r="H704" s="179">
        <v>925.2</v>
      </c>
      <c r="I704" s="221">
        <v>926.22</v>
      </c>
      <c r="J704" s="170" t="s">
        <v>112</v>
      </c>
      <c r="K704" s="176" t="str">
        <f t="shared" si="11"/>
        <v>SEPTIEMBRE</v>
      </c>
      <c r="L704" s="224">
        <f t="shared" si="12"/>
        <v>510000</v>
      </c>
      <c r="M704" s="159"/>
      <c r="N704" s="159"/>
      <c r="O704" s="159"/>
      <c r="P704" s="159"/>
      <c r="Q704" s="159"/>
      <c r="R704" s="159"/>
    </row>
    <row r="705" spans="1:18" ht="17.25" hidden="1" customHeight="1">
      <c r="A705" s="177"/>
      <c r="B705" s="201"/>
      <c r="C705" s="220">
        <v>45538</v>
      </c>
      <c r="D705" s="176" t="s">
        <v>115</v>
      </c>
      <c r="E705" s="171">
        <f t="shared" si="15"/>
        <v>462650000</v>
      </c>
      <c r="F705" s="176" t="s">
        <v>116</v>
      </c>
      <c r="G705" s="171">
        <v>500000</v>
      </c>
      <c r="H705" s="179">
        <v>925.3</v>
      </c>
      <c r="I705" s="221">
        <v>926.22</v>
      </c>
      <c r="J705" s="170" t="s">
        <v>112</v>
      </c>
      <c r="K705" s="176" t="str">
        <f t="shared" si="11"/>
        <v>SEPTIEMBRE</v>
      </c>
      <c r="L705" s="224">
        <f t="shared" si="12"/>
        <v>460000</v>
      </c>
      <c r="M705" s="159"/>
      <c r="N705" s="159"/>
      <c r="O705" s="159"/>
      <c r="P705" s="159"/>
      <c r="Q705" s="159"/>
      <c r="R705" s="159"/>
    </row>
    <row r="706" spans="1:18" ht="17.25" hidden="1" customHeight="1">
      <c r="A706" s="177"/>
      <c r="B706" s="201"/>
      <c r="C706" s="220">
        <v>45538</v>
      </c>
      <c r="D706" s="176" t="s">
        <v>115</v>
      </c>
      <c r="E706" s="171">
        <f t="shared" si="15"/>
        <v>464400000</v>
      </c>
      <c r="F706" s="176" t="s">
        <v>116</v>
      </c>
      <c r="G706" s="171">
        <v>500000</v>
      </c>
      <c r="H706" s="179">
        <v>928.8</v>
      </c>
      <c r="I706" s="221">
        <v>926.22</v>
      </c>
      <c r="J706" s="170" t="s">
        <v>112</v>
      </c>
      <c r="K706" s="176" t="str">
        <f t="shared" si="11"/>
        <v>SEPTIEMBRE</v>
      </c>
      <c r="L706" s="224">
        <f t="shared" si="12"/>
        <v>-1290000</v>
      </c>
      <c r="M706" s="159"/>
      <c r="N706" s="159"/>
      <c r="O706" s="159"/>
      <c r="P706" s="159"/>
      <c r="Q706" s="159"/>
      <c r="R706" s="159"/>
    </row>
    <row r="707" spans="1:18" ht="17.25" hidden="1" customHeight="1">
      <c r="A707" s="177"/>
      <c r="B707" s="201"/>
      <c r="C707" s="214">
        <v>45538</v>
      </c>
      <c r="D707" s="170" t="s">
        <v>96</v>
      </c>
      <c r="E707" s="171">
        <f t="shared" si="15"/>
        <v>278820000</v>
      </c>
      <c r="F707" s="170" t="s">
        <v>97</v>
      </c>
      <c r="G707" s="182">
        <v>300000</v>
      </c>
      <c r="H707" s="179">
        <v>929.4</v>
      </c>
      <c r="I707" s="221">
        <v>926.22</v>
      </c>
      <c r="J707" s="174" t="s">
        <v>112</v>
      </c>
      <c r="K707" s="201" t="str">
        <f t="shared" si="11"/>
        <v>SEPTIEMBRE</v>
      </c>
      <c r="L707" s="217">
        <f t="shared" si="12"/>
        <v>-954000</v>
      </c>
      <c r="M707" s="159"/>
      <c r="N707" s="159"/>
      <c r="O707" s="159"/>
      <c r="P707" s="159"/>
      <c r="Q707" s="159"/>
      <c r="R707" s="159"/>
    </row>
    <row r="708" spans="1:18" ht="17.25" hidden="1" customHeight="1">
      <c r="A708" s="177"/>
      <c r="B708" s="201"/>
      <c r="C708" s="214">
        <v>45538</v>
      </c>
      <c r="D708" s="219" t="s">
        <v>104</v>
      </c>
      <c r="E708" s="171">
        <f t="shared" si="15"/>
        <v>325290000</v>
      </c>
      <c r="F708" s="170" t="s">
        <v>97</v>
      </c>
      <c r="G708" s="182">
        <v>350000</v>
      </c>
      <c r="H708" s="179">
        <v>929.4</v>
      </c>
      <c r="I708" s="221">
        <v>926.22</v>
      </c>
      <c r="J708" s="188" t="s">
        <v>105</v>
      </c>
      <c r="K708" s="201" t="str">
        <f t="shared" si="11"/>
        <v>SEPTIEMBRE</v>
      </c>
      <c r="L708" s="217">
        <f t="shared" si="12"/>
        <v>-1113000</v>
      </c>
      <c r="M708" s="159"/>
      <c r="N708" s="159"/>
      <c r="O708" s="159"/>
      <c r="P708" s="159"/>
      <c r="Q708" s="159"/>
      <c r="R708" s="159"/>
    </row>
    <row r="709" spans="1:18" ht="17.25" hidden="1" customHeight="1">
      <c r="A709" s="177"/>
      <c r="B709" s="201"/>
      <c r="C709" s="214">
        <v>45539</v>
      </c>
      <c r="D709" s="170" t="s">
        <v>113</v>
      </c>
      <c r="E709" s="171">
        <f t="shared" si="15"/>
        <v>466100000</v>
      </c>
      <c r="F709" s="170" t="s">
        <v>97</v>
      </c>
      <c r="G709" s="171">
        <v>500000</v>
      </c>
      <c r="H709" s="179">
        <v>932.2</v>
      </c>
      <c r="I709" s="221">
        <v>937.86</v>
      </c>
      <c r="J709" s="170" t="s">
        <v>112</v>
      </c>
      <c r="K709" s="176" t="str">
        <f t="shared" si="11"/>
        <v>SEPTIEMBRE</v>
      </c>
      <c r="L709" s="224">
        <f t="shared" si="12"/>
        <v>2830000</v>
      </c>
      <c r="M709" s="175"/>
      <c r="N709" s="159"/>
      <c r="O709" s="159"/>
      <c r="P709" s="159"/>
      <c r="Q709" s="159"/>
      <c r="R709" s="159"/>
    </row>
    <row r="710" spans="1:18" ht="17.25" hidden="1" customHeight="1">
      <c r="A710" s="177"/>
      <c r="B710" s="201"/>
      <c r="C710" s="214">
        <v>45539</v>
      </c>
      <c r="D710" s="170" t="s">
        <v>113</v>
      </c>
      <c r="E710" s="171">
        <f t="shared" si="15"/>
        <v>466350000</v>
      </c>
      <c r="F710" s="170" t="s">
        <v>97</v>
      </c>
      <c r="G710" s="171">
        <v>500000</v>
      </c>
      <c r="H710" s="179">
        <v>932.7</v>
      </c>
      <c r="I710" s="221">
        <v>937.86</v>
      </c>
      <c r="J710" s="170" t="s">
        <v>112</v>
      </c>
      <c r="K710" s="176" t="str">
        <f t="shared" si="11"/>
        <v>SEPTIEMBRE</v>
      </c>
      <c r="L710" s="224">
        <f t="shared" si="12"/>
        <v>2580000</v>
      </c>
      <c r="M710" s="175"/>
      <c r="N710" s="159"/>
      <c r="O710" s="159"/>
      <c r="P710" s="159"/>
      <c r="Q710" s="159"/>
      <c r="R710" s="159"/>
    </row>
    <row r="711" spans="1:18" ht="17.25" hidden="1" customHeight="1">
      <c r="A711" s="177"/>
      <c r="B711" s="201"/>
      <c r="C711" s="214">
        <v>45539</v>
      </c>
      <c r="D711" s="170" t="s">
        <v>113</v>
      </c>
      <c r="E711" s="171">
        <f t="shared" si="15"/>
        <v>517110000</v>
      </c>
      <c r="F711" s="170" t="s">
        <v>97</v>
      </c>
      <c r="G711" s="171">
        <v>550000</v>
      </c>
      <c r="H711" s="179">
        <v>940.2</v>
      </c>
      <c r="I711" s="221">
        <v>937.86</v>
      </c>
      <c r="J711" s="170" t="s">
        <v>112</v>
      </c>
      <c r="K711" s="176" t="str">
        <f t="shared" si="11"/>
        <v>SEPTIEMBRE</v>
      </c>
      <c r="L711" s="224">
        <f t="shared" si="12"/>
        <v>-1287000</v>
      </c>
      <c r="M711" s="175"/>
      <c r="N711" s="159"/>
      <c r="O711" s="159"/>
      <c r="P711" s="159"/>
      <c r="Q711" s="159"/>
      <c r="R711" s="159"/>
    </row>
    <row r="712" spans="1:18" ht="17.25" hidden="1" customHeight="1">
      <c r="A712" s="177"/>
      <c r="B712" s="201"/>
      <c r="C712" s="214">
        <v>45539</v>
      </c>
      <c r="D712" s="176" t="s">
        <v>115</v>
      </c>
      <c r="E712" s="171">
        <f t="shared" si="15"/>
        <v>470150000</v>
      </c>
      <c r="F712" s="176" t="s">
        <v>116</v>
      </c>
      <c r="G712" s="171">
        <v>500000</v>
      </c>
      <c r="H712" s="179">
        <v>940.3</v>
      </c>
      <c r="I712" s="221">
        <v>937.86</v>
      </c>
      <c r="J712" s="170" t="s">
        <v>112</v>
      </c>
      <c r="K712" s="176" t="str">
        <f t="shared" si="11"/>
        <v>SEPTIEMBRE</v>
      </c>
      <c r="L712" s="224">
        <f t="shared" si="12"/>
        <v>-1220000</v>
      </c>
      <c r="M712" s="175"/>
      <c r="N712" s="159"/>
      <c r="O712" s="159"/>
      <c r="P712" s="159"/>
      <c r="Q712" s="159"/>
      <c r="R712" s="159"/>
    </row>
    <row r="713" spans="1:18" ht="17.25" hidden="1" customHeight="1">
      <c r="A713" s="177"/>
      <c r="B713" s="201"/>
      <c r="C713" s="214">
        <v>45540</v>
      </c>
      <c r="D713" s="170" t="s">
        <v>113</v>
      </c>
      <c r="E713" s="171">
        <f t="shared" si="15"/>
        <v>754560000</v>
      </c>
      <c r="F713" s="170" t="s">
        <v>97</v>
      </c>
      <c r="G713" s="171">
        <v>800000</v>
      </c>
      <c r="H713" s="179">
        <v>943.2</v>
      </c>
      <c r="I713" s="221">
        <v>941.54</v>
      </c>
      <c r="J713" s="170" t="s">
        <v>112</v>
      </c>
      <c r="K713" s="176" t="str">
        <f t="shared" si="11"/>
        <v>SEPTIEMBRE</v>
      </c>
      <c r="L713" s="224">
        <f t="shared" si="12"/>
        <v>-1328000</v>
      </c>
      <c r="M713" s="175"/>
      <c r="N713" s="159"/>
      <c r="O713" s="159"/>
      <c r="P713" s="159"/>
      <c r="Q713" s="159"/>
      <c r="R713" s="159"/>
    </row>
    <row r="714" spans="1:18" ht="17.25" hidden="1" customHeight="1">
      <c r="A714" s="177"/>
      <c r="B714" s="201"/>
      <c r="C714" s="214">
        <v>45540</v>
      </c>
      <c r="D714" s="170" t="s">
        <v>96</v>
      </c>
      <c r="E714" s="171">
        <f t="shared" si="15"/>
        <v>471800000</v>
      </c>
      <c r="F714" s="170" t="s">
        <v>97</v>
      </c>
      <c r="G714" s="182">
        <v>500000</v>
      </c>
      <c r="H714" s="183">
        <v>943.6</v>
      </c>
      <c r="I714" s="221">
        <v>941.54</v>
      </c>
      <c r="J714" s="174" t="s">
        <v>112</v>
      </c>
      <c r="K714" s="201" t="str">
        <f t="shared" si="11"/>
        <v>SEPTIEMBRE</v>
      </c>
      <c r="L714" s="217">
        <f t="shared" si="12"/>
        <v>-1030000</v>
      </c>
      <c r="M714" s="218"/>
      <c r="N714" s="159"/>
      <c r="O714" s="159"/>
      <c r="P714" s="159"/>
      <c r="Q714" s="159"/>
      <c r="R714" s="159"/>
    </row>
    <row r="715" spans="1:18" ht="17.25" hidden="1" customHeight="1">
      <c r="A715" s="177"/>
      <c r="B715" s="201"/>
      <c r="C715" s="214">
        <v>45541</v>
      </c>
      <c r="D715" s="170" t="s">
        <v>113</v>
      </c>
      <c r="E715" s="171">
        <f t="shared" si="15"/>
        <v>473100000</v>
      </c>
      <c r="F715" s="170" t="s">
        <v>97</v>
      </c>
      <c r="G715" s="171">
        <v>500000</v>
      </c>
      <c r="H715" s="179">
        <v>946.2</v>
      </c>
      <c r="I715" s="221">
        <v>943.18</v>
      </c>
      <c r="J715" s="170" t="s">
        <v>112</v>
      </c>
      <c r="K715" s="176" t="str">
        <f t="shared" si="11"/>
        <v>SEPTIEMBRE</v>
      </c>
      <c r="L715" s="224">
        <f t="shared" si="12"/>
        <v>-1510000</v>
      </c>
      <c r="M715" s="175"/>
      <c r="N715" s="159"/>
      <c r="O715" s="159"/>
      <c r="P715" s="159"/>
      <c r="Q715" s="159"/>
      <c r="R715" s="159"/>
    </row>
    <row r="716" spans="1:18" ht="17.25" hidden="1" customHeight="1">
      <c r="A716" s="177"/>
      <c r="B716" s="201"/>
      <c r="C716" s="214">
        <v>45541</v>
      </c>
      <c r="D716" s="170" t="s">
        <v>113</v>
      </c>
      <c r="E716" s="171">
        <f t="shared" si="15"/>
        <v>472600000</v>
      </c>
      <c r="F716" s="170" t="s">
        <v>97</v>
      </c>
      <c r="G716" s="171">
        <v>500000</v>
      </c>
      <c r="H716" s="179">
        <v>945.2</v>
      </c>
      <c r="I716" s="221">
        <v>943.18</v>
      </c>
      <c r="J716" s="170" t="s">
        <v>112</v>
      </c>
      <c r="K716" s="176" t="str">
        <f t="shared" si="11"/>
        <v>SEPTIEMBRE</v>
      </c>
      <c r="L716" s="224">
        <f t="shared" si="12"/>
        <v>-1010000</v>
      </c>
      <c r="M716" s="175"/>
      <c r="N716" s="159"/>
      <c r="O716" s="159"/>
      <c r="P716" s="159"/>
      <c r="Q716" s="159"/>
      <c r="R716" s="159"/>
    </row>
    <row r="717" spans="1:18" ht="17.25" hidden="1" customHeight="1">
      <c r="A717" s="177"/>
      <c r="B717" s="201"/>
      <c r="C717" s="214">
        <v>45541</v>
      </c>
      <c r="D717" s="170" t="s">
        <v>96</v>
      </c>
      <c r="E717" s="171">
        <f t="shared" si="15"/>
        <v>331660000</v>
      </c>
      <c r="F717" s="170" t="s">
        <v>97</v>
      </c>
      <c r="G717" s="182">
        <v>350000</v>
      </c>
      <c r="H717" s="183">
        <v>947.6</v>
      </c>
      <c r="I717" s="221">
        <v>943.18</v>
      </c>
      <c r="J717" s="174" t="s">
        <v>112</v>
      </c>
      <c r="K717" s="201" t="str">
        <f t="shared" si="11"/>
        <v>SEPTIEMBRE</v>
      </c>
      <c r="L717" s="217">
        <f t="shared" si="12"/>
        <v>-1547000</v>
      </c>
      <c r="M717" s="218"/>
      <c r="N717" s="159"/>
      <c r="O717" s="159"/>
      <c r="P717" s="159"/>
      <c r="Q717" s="159"/>
      <c r="R717" s="159"/>
    </row>
    <row r="718" spans="1:18" ht="17.25" hidden="1" customHeight="1">
      <c r="A718" s="177"/>
      <c r="B718" s="201"/>
      <c r="C718" s="214">
        <v>45541</v>
      </c>
      <c r="D718" s="170" t="s">
        <v>104</v>
      </c>
      <c r="E718" s="171">
        <f t="shared" si="15"/>
        <v>331660000</v>
      </c>
      <c r="F718" s="170" t="s">
        <v>97</v>
      </c>
      <c r="G718" s="182">
        <v>350000</v>
      </c>
      <c r="H718" s="183">
        <v>947.6</v>
      </c>
      <c r="I718" s="221">
        <v>943.18</v>
      </c>
      <c r="J718" s="188" t="s">
        <v>105</v>
      </c>
      <c r="K718" s="201" t="str">
        <f t="shared" si="11"/>
        <v>SEPTIEMBRE</v>
      </c>
      <c r="L718" s="217">
        <f t="shared" si="12"/>
        <v>-1547000</v>
      </c>
      <c r="M718" s="218"/>
      <c r="N718" s="159"/>
      <c r="O718" s="159"/>
      <c r="P718" s="159"/>
      <c r="Q718" s="159"/>
      <c r="R718" s="159"/>
    </row>
    <row r="719" spans="1:18" ht="17.25" hidden="1" customHeight="1">
      <c r="A719" s="177"/>
      <c r="B719" s="201"/>
      <c r="C719" s="214">
        <v>45544</v>
      </c>
      <c r="D719" s="176" t="s">
        <v>115</v>
      </c>
      <c r="E719" s="171">
        <f t="shared" si="15"/>
        <v>519090000</v>
      </c>
      <c r="F719" s="176" t="s">
        <v>116</v>
      </c>
      <c r="G719" s="171">
        <v>550000</v>
      </c>
      <c r="H719" s="179">
        <v>943.8</v>
      </c>
      <c r="I719" s="221">
        <v>946.22</v>
      </c>
      <c r="J719" s="170" t="s">
        <v>112</v>
      </c>
      <c r="K719" s="176" t="str">
        <f t="shared" si="11"/>
        <v>SEPTIEMBRE</v>
      </c>
      <c r="L719" s="224">
        <f t="shared" si="12"/>
        <v>1331000</v>
      </c>
      <c r="M719" s="175"/>
      <c r="N719" s="159"/>
      <c r="O719" s="159"/>
      <c r="P719" s="159"/>
      <c r="Q719" s="159"/>
      <c r="R719" s="159"/>
    </row>
    <row r="720" spans="1:18" ht="17.25" hidden="1" customHeight="1">
      <c r="A720" s="177"/>
      <c r="B720" s="201"/>
      <c r="C720" s="214">
        <v>45544</v>
      </c>
      <c r="D720" s="170" t="s">
        <v>96</v>
      </c>
      <c r="E720" s="171">
        <f t="shared" si="15"/>
        <v>472900000</v>
      </c>
      <c r="F720" s="170" t="s">
        <v>97</v>
      </c>
      <c r="G720" s="182">
        <v>500000</v>
      </c>
      <c r="H720" s="179">
        <v>945.8</v>
      </c>
      <c r="I720" s="221">
        <v>946.22</v>
      </c>
      <c r="J720" s="174" t="s">
        <v>112</v>
      </c>
      <c r="K720" s="201" t="str">
        <f t="shared" si="11"/>
        <v>SEPTIEMBRE</v>
      </c>
      <c r="L720" s="217">
        <f t="shared" si="12"/>
        <v>210000</v>
      </c>
      <c r="M720" s="175"/>
      <c r="N720" s="159"/>
      <c r="O720" s="159"/>
      <c r="P720" s="159"/>
      <c r="Q720" s="159"/>
      <c r="R720" s="159"/>
    </row>
    <row r="721" spans="1:18" ht="17.25" hidden="1" customHeight="1">
      <c r="A721" s="177"/>
      <c r="B721" s="201"/>
      <c r="C721" s="214">
        <v>45544</v>
      </c>
      <c r="D721" s="170" t="s">
        <v>113</v>
      </c>
      <c r="E721" s="171">
        <f t="shared" si="15"/>
        <v>474850000</v>
      </c>
      <c r="F721" s="170" t="s">
        <v>97</v>
      </c>
      <c r="G721" s="171">
        <v>500000</v>
      </c>
      <c r="H721" s="179">
        <v>949.7</v>
      </c>
      <c r="I721" s="221">
        <v>946.22</v>
      </c>
      <c r="J721" s="170" t="s">
        <v>112</v>
      </c>
      <c r="K721" s="176" t="str">
        <f t="shared" si="11"/>
        <v>SEPTIEMBRE</v>
      </c>
      <c r="L721" s="224">
        <f t="shared" si="12"/>
        <v>-1740000</v>
      </c>
      <c r="M721" s="175"/>
      <c r="N721" s="159"/>
      <c r="O721" s="159"/>
      <c r="P721" s="159"/>
      <c r="Q721" s="159"/>
      <c r="R721" s="159"/>
    </row>
    <row r="722" spans="1:18" ht="17.25" hidden="1" customHeight="1">
      <c r="A722" s="177"/>
      <c r="B722" s="201"/>
      <c r="C722" s="214">
        <v>45544</v>
      </c>
      <c r="D722" s="170" t="s">
        <v>113</v>
      </c>
      <c r="E722" s="171">
        <f t="shared" si="15"/>
        <v>616655000</v>
      </c>
      <c r="F722" s="170" t="s">
        <v>97</v>
      </c>
      <c r="G722" s="171">
        <v>650000</v>
      </c>
      <c r="H722" s="179">
        <v>948.7</v>
      </c>
      <c r="I722" s="221">
        <v>946.22</v>
      </c>
      <c r="J722" s="170" t="s">
        <v>112</v>
      </c>
      <c r="K722" s="176" t="str">
        <f t="shared" si="11"/>
        <v>SEPTIEMBRE</v>
      </c>
      <c r="L722" s="224">
        <f t="shared" si="12"/>
        <v>-1612000</v>
      </c>
      <c r="M722" s="175"/>
      <c r="N722" s="159"/>
      <c r="O722" s="159"/>
      <c r="P722" s="159"/>
      <c r="Q722" s="159"/>
      <c r="R722" s="159"/>
    </row>
    <row r="723" spans="1:18" ht="17.25" hidden="1" customHeight="1">
      <c r="A723" s="177"/>
      <c r="B723" s="201"/>
      <c r="C723" s="214">
        <v>45545</v>
      </c>
      <c r="D723" s="176" t="s">
        <v>115</v>
      </c>
      <c r="E723" s="171">
        <f t="shared" si="15"/>
        <v>475150000</v>
      </c>
      <c r="F723" s="176" t="s">
        <v>116</v>
      </c>
      <c r="G723" s="171">
        <v>500000</v>
      </c>
      <c r="H723" s="179">
        <v>950.3</v>
      </c>
      <c r="I723" s="221">
        <v>948.85</v>
      </c>
      <c r="J723" s="170" t="s">
        <v>112</v>
      </c>
      <c r="K723" s="176" t="str">
        <f t="shared" si="11"/>
        <v>SEPTIEMBRE</v>
      </c>
      <c r="L723" s="224">
        <f t="shared" si="12"/>
        <v>-725000</v>
      </c>
      <c r="M723" s="175"/>
      <c r="N723" s="159"/>
      <c r="O723" s="159"/>
      <c r="P723" s="159"/>
      <c r="Q723" s="159"/>
      <c r="R723" s="159"/>
    </row>
    <row r="724" spans="1:18" ht="17.25" hidden="1" customHeight="1">
      <c r="A724" s="177"/>
      <c r="B724" s="201"/>
      <c r="C724" s="214">
        <v>45545</v>
      </c>
      <c r="D724" s="170" t="s">
        <v>113</v>
      </c>
      <c r="E724" s="171">
        <f t="shared" si="15"/>
        <v>474850000</v>
      </c>
      <c r="F724" s="170" t="s">
        <v>97</v>
      </c>
      <c r="G724" s="171">
        <v>500000</v>
      </c>
      <c r="H724" s="179">
        <v>949.7</v>
      </c>
      <c r="I724" s="221">
        <v>948.85</v>
      </c>
      <c r="J724" s="170" t="s">
        <v>112</v>
      </c>
      <c r="K724" s="176" t="str">
        <f t="shared" si="11"/>
        <v>SEPTIEMBRE</v>
      </c>
      <c r="L724" s="224">
        <f t="shared" si="12"/>
        <v>-425000</v>
      </c>
      <c r="M724" s="175"/>
      <c r="N724" s="159"/>
      <c r="O724" s="159"/>
      <c r="P724" s="159"/>
      <c r="Q724" s="159"/>
      <c r="R724" s="159"/>
    </row>
    <row r="725" spans="1:18" ht="17.25" hidden="1" customHeight="1">
      <c r="A725" s="177"/>
      <c r="B725" s="201"/>
      <c r="C725" s="214">
        <v>45546</v>
      </c>
      <c r="D725" s="176" t="s">
        <v>115</v>
      </c>
      <c r="E725" s="171">
        <f t="shared" si="15"/>
        <v>471650000</v>
      </c>
      <c r="F725" s="176" t="s">
        <v>116</v>
      </c>
      <c r="G725" s="171">
        <v>500000</v>
      </c>
      <c r="H725" s="179">
        <v>943.3</v>
      </c>
      <c r="I725" s="221">
        <v>943.44</v>
      </c>
      <c r="J725" s="170" t="s">
        <v>112</v>
      </c>
      <c r="K725" s="176" t="str">
        <f t="shared" si="11"/>
        <v>SEPTIEMBRE</v>
      </c>
      <c r="L725" s="224">
        <f t="shared" si="12"/>
        <v>70000</v>
      </c>
      <c r="M725" s="175"/>
      <c r="N725" s="159"/>
      <c r="O725" s="159"/>
      <c r="P725" s="159"/>
      <c r="Q725" s="159"/>
      <c r="R725" s="159"/>
    </row>
    <row r="726" spans="1:18" ht="17.25" hidden="1" customHeight="1">
      <c r="A726" s="177"/>
      <c r="B726" s="201"/>
      <c r="C726" s="214">
        <v>45546</v>
      </c>
      <c r="D726" s="170" t="s">
        <v>113</v>
      </c>
      <c r="E726" s="171">
        <f t="shared" si="15"/>
        <v>565920000</v>
      </c>
      <c r="F726" s="170" t="s">
        <v>97</v>
      </c>
      <c r="G726" s="171">
        <v>600000</v>
      </c>
      <c r="H726" s="179">
        <v>943.2</v>
      </c>
      <c r="I726" s="221">
        <v>943.44</v>
      </c>
      <c r="J726" s="170" t="s">
        <v>112</v>
      </c>
      <c r="K726" s="176" t="str">
        <f t="shared" si="11"/>
        <v>SEPTIEMBRE</v>
      </c>
      <c r="L726" s="224">
        <f t="shared" si="12"/>
        <v>144000</v>
      </c>
      <c r="M726" s="175"/>
      <c r="N726" s="159"/>
      <c r="O726" s="159"/>
      <c r="P726" s="159"/>
      <c r="Q726" s="159"/>
      <c r="R726" s="159"/>
    </row>
    <row r="727" spans="1:18" ht="17.25" hidden="1" customHeight="1">
      <c r="A727" s="177"/>
      <c r="B727" s="201"/>
      <c r="C727" s="214">
        <v>45546</v>
      </c>
      <c r="D727" s="170" t="s">
        <v>113</v>
      </c>
      <c r="E727" s="171">
        <f t="shared" si="15"/>
        <v>377480000</v>
      </c>
      <c r="F727" s="170" t="s">
        <v>97</v>
      </c>
      <c r="G727" s="171">
        <v>400000</v>
      </c>
      <c r="H727" s="179">
        <v>943.7</v>
      </c>
      <c r="I727" s="221">
        <v>943.44</v>
      </c>
      <c r="J727" s="170" t="s">
        <v>112</v>
      </c>
      <c r="K727" s="176" t="str">
        <f t="shared" si="11"/>
        <v>SEPTIEMBRE</v>
      </c>
      <c r="L727" s="224">
        <f t="shared" si="12"/>
        <v>-104000</v>
      </c>
      <c r="M727" s="175"/>
      <c r="N727" s="159"/>
      <c r="O727" s="159"/>
      <c r="P727" s="159"/>
      <c r="Q727" s="159"/>
      <c r="R727" s="159"/>
    </row>
    <row r="728" spans="1:18" ht="17.25" hidden="1" customHeight="1">
      <c r="A728" s="177"/>
      <c r="B728" s="201"/>
      <c r="C728" s="214">
        <v>45547</v>
      </c>
      <c r="D728" s="170" t="s">
        <v>113</v>
      </c>
      <c r="E728" s="171">
        <f t="shared" si="15"/>
        <v>559620000</v>
      </c>
      <c r="F728" s="170" t="s">
        <v>97</v>
      </c>
      <c r="G728" s="171">
        <v>600000</v>
      </c>
      <c r="H728" s="179">
        <v>932.7</v>
      </c>
      <c r="I728" s="221">
        <v>933.57</v>
      </c>
      <c r="J728" s="170" t="s">
        <v>112</v>
      </c>
      <c r="K728" s="176" t="str">
        <f t="shared" si="11"/>
        <v>SEPTIEMBRE</v>
      </c>
      <c r="L728" s="224">
        <f t="shared" si="12"/>
        <v>522000</v>
      </c>
      <c r="M728" s="175"/>
      <c r="N728" s="159"/>
      <c r="O728" s="159"/>
      <c r="P728" s="159"/>
      <c r="Q728" s="159"/>
      <c r="R728" s="159"/>
    </row>
    <row r="729" spans="1:18" ht="17.25" hidden="1" customHeight="1">
      <c r="A729" s="177"/>
      <c r="B729" s="201"/>
      <c r="C729" s="214">
        <v>45547</v>
      </c>
      <c r="D729" s="219" t="s">
        <v>104</v>
      </c>
      <c r="E729" s="171">
        <f t="shared" si="15"/>
        <v>559800000</v>
      </c>
      <c r="F729" s="170" t="s">
        <v>97</v>
      </c>
      <c r="G729" s="182">
        <v>600000</v>
      </c>
      <c r="H729" s="179">
        <v>933</v>
      </c>
      <c r="I729" s="221">
        <v>933.57</v>
      </c>
      <c r="J729" s="188" t="s">
        <v>105</v>
      </c>
      <c r="K729" s="201" t="str">
        <f t="shared" si="11"/>
        <v>SEPTIEMBRE</v>
      </c>
      <c r="L729" s="217">
        <f t="shared" si="12"/>
        <v>342000</v>
      </c>
      <c r="M729" s="175"/>
      <c r="N729" s="159"/>
      <c r="O729" s="159"/>
      <c r="P729" s="159"/>
      <c r="Q729" s="159"/>
      <c r="R729" s="159"/>
    </row>
    <row r="730" spans="1:18" ht="17.25" hidden="1" customHeight="1">
      <c r="A730" s="177"/>
      <c r="B730" s="201"/>
      <c r="C730" s="181">
        <v>45548</v>
      </c>
      <c r="D730" s="170" t="s">
        <v>113</v>
      </c>
      <c r="E730" s="171">
        <f t="shared" si="15"/>
        <v>1111440000</v>
      </c>
      <c r="F730" s="170" t="s">
        <v>97</v>
      </c>
      <c r="G730" s="171">
        <v>1200000</v>
      </c>
      <c r="H730" s="179">
        <v>926.2</v>
      </c>
      <c r="I730" s="221">
        <v>925.61</v>
      </c>
      <c r="J730" s="170" t="s">
        <v>112</v>
      </c>
      <c r="K730" s="176" t="str">
        <f t="shared" si="11"/>
        <v>SEPTIEMBRE</v>
      </c>
      <c r="L730" s="224">
        <f t="shared" si="12"/>
        <v>-708000</v>
      </c>
      <c r="M730" s="175"/>
      <c r="N730" s="159"/>
      <c r="O730" s="159"/>
      <c r="P730" s="159"/>
      <c r="Q730" s="159"/>
      <c r="R730" s="159"/>
    </row>
    <row r="731" spans="1:18" ht="17.25" hidden="1" customHeight="1">
      <c r="A731" s="177"/>
      <c r="B731" s="201"/>
      <c r="C731" s="214">
        <v>45551</v>
      </c>
      <c r="D731" s="176" t="s">
        <v>115</v>
      </c>
      <c r="E731" s="171">
        <f t="shared" si="15"/>
        <v>462150000</v>
      </c>
      <c r="F731" s="176" t="s">
        <v>116</v>
      </c>
      <c r="G731" s="171">
        <v>500000</v>
      </c>
      <c r="H731" s="179">
        <v>924.3</v>
      </c>
      <c r="I731" s="221">
        <v>923.37</v>
      </c>
      <c r="J731" s="170" t="s">
        <v>112</v>
      </c>
      <c r="K731" s="176" t="str">
        <f t="shared" si="11"/>
        <v>SEPTIEMBRE</v>
      </c>
      <c r="L731" s="224">
        <f t="shared" si="12"/>
        <v>-465000</v>
      </c>
      <c r="M731" s="175"/>
      <c r="N731" s="159"/>
      <c r="O731" s="159"/>
      <c r="P731" s="159"/>
      <c r="Q731" s="159"/>
      <c r="R731" s="159"/>
    </row>
    <row r="732" spans="1:18" ht="17.25" hidden="1" customHeight="1">
      <c r="A732" s="177"/>
      <c r="B732" s="201"/>
      <c r="C732" s="214">
        <v>45551</v>
      </c>
      <c r="D732" s="170" t="s">
        <v>113</v>
      </c>
      <c r="E732" s="171">
        <f t="shared" si="15"/>
        <v>462350000</v>
      </c>
      <c r="F732" s="170" t="s">
        <v>97</v>
      </c>
      <c r="G732" s="171">
        <v>500000</v>
      </c>
      <c r="H732" s="179">
        <v>924.7</v>
      </c>
      <c r="I732" s="221">
        <v>923.37</v>
      </c>
      <c r="J732" s="170" t="s">
        <v>112</v>
      </c>
      <c r="K732" s="176" t="str">
        <f t="shared" si="11"/>
        <v>SEPTIEMBRE</v>
      </c>
      <c r="L732" s="224">
        <f t="shared" si="12"/>
        <v>-665000</v>
      </c>
      <c r="M732" s="175"/>
      <c r="N732" s="159"/>
      <c r="O732" s="159"/>
      <c r="P732" s="159"/>
      <c r="Q732" s="159"/>
      <c r="R732" s="159"/>
    </row>
    <row r="733" spans="1:18" ht="17.25" hidden="1" customHeight="1">
      <c r="A733" s="177"/>
      <c r="B733" s="201"/>
      <c r="C733" s="214">
        <v>45551</v>
      </c>
      <c r="D733" s="170" t="s">
        <v>113</v>
      </c>
      <c r="E733" s="171">
        <f t="shared" si="15"/>
        <v>462100000</v>
      </c>
      <c r="F733" s="170" t="s">
        <v>97</v>
      </c>
      <c r="G733" s="171">
        <v>500000</v>
      </c>
      <c r="H733" s="179">
        <v>924.2</v>
      </c>
      <c r="I733" s="221">
        <v>923.37</v>
      </c>
      <c r="J733" s="170" t="s">
        <v>112</v>
      </c>
      <c r="K733" s="176" t="str">
        <f t="shared" si="11"/>
        <v>SEPTIEMBRE</v>
      </c>
      <c r="L733" s="224">
        <f t="shared" si="12"/>
        <v>-415000</v>
      </c>
      <c r="M733" s="175"/>
      <c r="N733" s="159"/>
      <c r="O733" s="159"/>
      <c r="P733" s="159"/>
      <c r="Q733" s="159"/>
      <c r="R733" s="159"/>
    </row>
    <row r="734" spans="1:18" ht="17.25" hidden="1" customHeight="1">
      <c r="A734" s="177"/>
      <c r="B734" s="201"/>
      <c r="C734" s="214">
        <v>45551</v>
      </c>
      <c r="D734" s="170" t="s">
        <v>113</v>
      </c>
      <c r="E734" s="171">
        <f t="shared" si="15"/>
        <v>461850000</v>
      </c>
      <c r="F734" s="170" t="s">
        <v>97</v>
      </c>
      <c r="G734" s="171">
        <v>500000</v>
      </c>
      <c r="H734" s="179">
        <v>923.7</v>
      </c>
      <c r="I734" s="221">
        <v>923.37</v>
      </c>
      <c r="J734" s="170" t="s">
        <v>112</v>
      </c>
      <c r="K734" s="176" t="str">
        <f t="shared" si="11"/>
        <v>SEPTIEMBRE</v>
      </c>
      <c r="L734" s="224">
        <f t="shared" si="12"/>
        <v>-165000</v>
      </c>
      <c r="M734" s="175"/>
      <c r="N734" s="159"/>
      <c r="O734" s="159"/>
      <c r="P734" s="159"/>
      <c r="Q734" s="159"/>
      <c r="R734" s="159"/>
    </row>
    <row r="735" spans="1:18" ht="17.25" hidden="1" customHeight="1">
      <c r="A735" s="177"/>
      <c r="B735" s="201"/>
      <c r="C735" s="214">
        <v>45551</v>
      </c>
      <c r="D735" s="170" t="s">
        <v>113</v>
      </c>
      <c r="E735" s="171">
        <f t="shared" si="15"/>
        <v>462100000</v>
      </c>
      <c r="F735" s="170" t="s">
        <v>97</v>
      </c>
      <c r="G735" s="171">
        <v>500000</v>
      </c>
      <c r="H735" s="179">
        <v>924.2</v>
      </c>
      <c r="I735" s="221">
        <v>923.37</v>
      </c>
      <c r="J735" s="170" t="s">
        <v>112</v>
      </c>
      <c r="K735" s="176" t="str">
        <f t="shared" si="11"/>
        <v>SEPTIEMBRE</v>
      </c>
      <c r="L735" s="224">
        <f t="shared" si="12"/>
        <v>-415000</v>
      </c>
      <c r="M735" s="175"/>
      <c r="N735" s="159"/>
      <c r="O735" s="159"/>
      <c r="P735" s="159"/>
      <c r="Q735" s="159"/>
      <c r="R735" s="159"/>
    </row>
    <row r="736" spans="1:18" ht="17.25" hidden="1" customHeight="1">
      <c r="A736" s="177"/>
      <c r="B736" s="201"/>
      <c r="C736" s="214">
        <v>45552</v>
      </c>
      <c r="D736" s="170" t="s">
        <v>113</v>
      </c>
      <c r="E736" s="171">
        <f t="shared" si="15"/>
        <v>462900000</v>
      </c>
      <c r="F736" s="170" t="s">
        <v>97</v>
      </c>
      <c r="G736" s="171">
        <v>500000</v>
      </c>
      <c r="H736" s="179">
        <v>925.8</v>
      </c>
      <c r="I736" s="216">
        <v>927.15</v>
      </c>
      <c r="J736" s="170" t="s">
        <v>112</v>
      </c>
      <c r="K736" s="176" t="str">
        <f t="shared" si="11"/>
        <v>SEPTIEMBRE</v>
      </c>
      <c r="L736" s="224">
        <f t="shared" si="12"/>
        <v>675000</v>
      </c>
      <c r="M736" s="175"/>
      <c r="N736" s="159"/>
      <c r="O736" s="159"/>
      <c r="P736" s="159"/>
      <c r="Q736" s="159"/>
      <c r="R736" s="159"/>
    </row>
    <row r="737" spans="1:18" ht="17.25" hidden="1" customHeight="1">
      <c r="A737" s="177"/>
      <c r="B737" s="201"/>
      <c r="C737" s="214">
        <v>45552</v>
      </c>
      <c r="D737" s="170" t="s">
        <v>113</v>
      </c>
      <c r="E737" s="171">
        <f t="shared" si="15"/>
        <v>927800000</v>
      </c>
      <c r="F737" s="170" t="s">
        <v>97</v>
      </c>
      <c r="G737" s="171">
        <v>1000000</v>
      </c>
      <c r="H737" s="179">
        <v>927.8</v>
      </c>
      <c r="I737" s="216">
        <v>927.15</v>
      </c>
      <c r="J737" s="170" t="s">
        <v>112</v>
      </c>
      <c r="K737" s="176" t="str">
        <f t="shared" si="11"/>
        <v>SEPTIEMBRE</v>
      </c>
      <c r="L737" s="224">
        <f t="shared" si="12"/>
        <v>-650000</v>
      </c>
      <c r="M737" s="175"/>
      <c r="N737" s="159"/>
      <c r="O737" s="159"/>
      <c r="P737" s="159"/>
      <c r="Q737" s="159"/>
      <c r="R737" s="159"/>
    </row>
    <row r="738" spans="1:18" ht="17.25" hidden="1" customHeight="1">
      <c r="A738" s="177"/>
      <c r="B738" s="201"/>
      <c r="C738" s="214">
        <v>45552</v>
      </c>
      <c r="D738" s="170" t="s">
        <v>113</v>
      </c>
      <c r="E738" s="171">
        <f t="shared" si="15"/>
        <v>324695000</v>
      </c>
      <c r="F738" s="170" t="s">
        <v>97</v>
      </c>
      <c r="G738" s="171">
        <v>350000</v>
      </c>
      <c r="H738" s="179">
        <v>927.7</v>
      </c>
      <c r="I738" s="216">
        <v>927.15</v>
      </c>
      <c r="J738" s="170" t="s">
        <v>112</v>
      </c>
      <c r="K738" s="176" t="str">
        <f t="shared" si="11"/>
        <v>SEPTIEMBRE</v>
      </c>
      <c r="L738" s="224">
        <f t="shared" si="12"/>
        <v>-192500</v>
      </c>
      <c r="M738" s="175"/>
      <c r="N738" s="159"/>
      <c r="O738" s="159"/>
      <c r="P738" s="159"/>
      <c r="Q738" s="159"/>
      <c r="R738" s="159"/>
    </row>
    <row r="739" spans="1:18" ht="17.25" hidden="1" customHeight="1">
      <c r="A739" s="177"/>
      <c r="B739" s="201"/>
      <c r="C739" s="214">
        <v>45552</v>
      </c>
      <c r="D739" s="219" t="s">
        <v>104</v>
      </c>
      <c r="E739" s="171">
        <f t="shared" si="15"/>
        <v>834120000</v>
      </c>
      <c r="F739" s="170" t="s">
        <v>97</v>
      </c>
      <c r="G739" s="182">
        <v>900000</v>
      </c>
      <c r="H739" s="179">
        <v>926.8</v>
      </c>
      <c r="I739" s="216">
        <v>927.15</v>
      </c>
      <c r="J739" s="188" t="s">
        <v>105</v>
      </c>
      <c r="K739" s="201" t="str">
        <f t="shared" si="11"/>
        <v>SEPTIEMBRE</v>
      </c>
      <c r="L739" s="217">
        <f t="shared" si="12"/>
        <v>315000</v>
      </c>
      <c r="M739" s="175"/>
      <c r="N739" s="159"/>
      <c r="O739" s="159"/>
      <c r="P739" s="159"/>
      <c r="Q739" s="159"/>
      <c r="R739" s="159"/>
    </row>
    <row r="740" spans="1:18" ht="17.25" hidden="1" customHeight="1">
      <c r="A740" s="177"/>
      <c r="B740" s="201"/>
      <c r="C740" s="214">
        <v>45558</v>
      </c>
      <c r="D740" s="170" t="s">
        <v>113</v>
      </c>
      <c r="E740" s="171">
        <f t="shared" si="15"/>
        <v>4636000000</v>
      </c>
      <c r="F740" s="170" t="s">
        <v>97</v>
      </c>
      <c r="G740" s="171">
        <v>5000000</v>
      </c>
      <c r="H740" s="179">
        <v>927.2</v>
      </c>
      <c r="I740" s="216">
        <v>924.81</v>
      </c>
      <c r="J740" s="170" t="s">
        <v>112</v>
      </c>
      <c r="K740" s="176" t="str">
        <f t="shared" si="11"/>
        <v>SEPTIEMBRE</v>
      </c>
      <c r="L740" s="224">
        <f t="shared" si="12"/>
        <v>-11950000</v>
      </c>
      <c r="M740" s="175"/>
      <c r="N740" s="159"/>
      <c r="O740" s="159"/>
      <c r="P740" s="159"/>
      <c r="Q740" s="159"/>
      <c r="R740" s="159"/>
    </row>
    <row r="741" spans="1:18" ht="17.25" hidden="1" customHeight="1">
      <c r="A741" s="177"/>
      <c r="B741" s="201"/>
      <c r="C741" s="214">
        <v>45558</v>
      </c>
      <c r="D741" s="170" t="s">
        <v>113</v>
      </c>
      <c r="E741" s="171">
        <f t="shared" si="15"/>
        <v>-241592000</v>
      </c>
      <c r="F741" s="170" t="s">
        <v>97</v>
      </c>
      <c r="G741" s="171">
        <v>-260000</v>
      </c>
      <c r="H741" s="179">
        <v>929.2</v>
      </c>
      <c r="I741" s="216">
        <v>924.81</v>
      </c>
      <c r="J741" s="170" t="s">
        <v>112</v>
      </c>
      <c r="K741" s="176" t="str">
        <f t="shared" si="11"/>
        <v>SEPTIEMBRE</v>
      </c>
      <c r="L741" s="224">
        <f t="shared" si="12"/>
        <v>1141400</v>
      </c>
      <c r="M741" s="175"/>
      <c r="N741" s="159"/>
      <c r="O741" s="159"/>
      <c r="P741" s="159"/>
      <c r="Q741" s="159"/>
      <c r="R741" s="159"/>
    </row>
    <row r="742" spans="1:18" ht="17.25" hidden="1" customHeight="1">
      <c r="A742" s="177"/>
      <c r="B742" s="201"/>
      <c r="C742" s="214">
        <v>45559</v>
      </c>
      <c r="D742" s="176" t="s">
        <v>115</v>
      </c>
      <c r="E742" s="171">
        <f t="shared" si="15"/>
        <v>454875000</v>
      </c>
      <c r="F742" s="176" t="s">
        <v>116</v>
      </c>
      <c r="G742" s="171">
        <v>500000</v>
      </c>
      <c r="H742" s="179">
        <v>909.75</v>
      </c>
      <c r="I742" s="221">
        <v>911.51</v>
      </c>
      <c r="J742" s="170" t="s">
        <v>112</v>
      </c>
      <c r="K742" s="176" t="str">
        <f t="shared" si="11"/>
        <v>SEPTIEMBRE</v>
      </c>
      <c r="L742" s="224">
        <f t="shared" si="12"/>
        <v>880000</v>
      </c>
      <c r="M742" s="175"/>
      <c r="N742" s="159"/>
      <c r="O742" s="159"/>
      <c r="P742" s="159"/>
      <c r="Q742" s="159"/>
      <c r="R742" s="159"/>
    </row>
    <row r="743" spans="1:18" ht="17.25" hidden="1" customHeight="1">
      <c r="A743" s="177"/>
      <c r="B743" s="201"/>
      <c r="C743" s="214">
        <v>45559</v>
      </c>
      <c r="D743" s="170" t="s">
        <v>113</v>
      </c>
      <c r="E743" s="171">
        <f t="shared" si="15"/>
        <v>910700000</v>
      </c>
      <c r="F743" s="170" t="s">
        <v>97</v>
      </c>
      <c r="G743" s="171">
        <v>1000000</v>
      </c>
      <c r="H743" s="179">
        <v>910.7</v>
      </c>
      <c r="I743" s="221">
        <v>911.51</v>
      </c>
      <c r="J743" s="170" t="s">
        <v>112</v>
      </c>
      <c r="K743" s="176" t="str">
        <f t="shared" si="11"/>
        <v>SEPTIEMBRE</v>
      </c>
      <c r="L743" s="224">
        <f t="shared" si="12"/>
        <v>810000</v>
      </c>
      <c r="M743" s="175"/>
      <c r="N743" s="159"/>
      <c r="O743" s="159"/>
      <c r="P743" s="159"/>
      <c r="Q743" s="159"/>
      <c r="R743" s="159"/>
    </row>
    <row r="744" spans="1:18" ht="17.25" hidden="1" customHeight="1">
      <c r="A744" s="177"/>
      <c r="B744" s="201"/>
      <c r="C744" s="214">
        <v>45560</v>
      </c>
      <c r="D744" s="176" t="s">
        <v>115</v>
      </c>
      <c r="E744" s="171">
        <f t="shared" si="15"/>
        <v>456400000</v>
      </c>
      <c r="F744" s="176" t="s">
        <v>116</v>
      </c>
      <c r="G744" s="171">
        <v>500000</v>
      </c>
      <c r="H744" s="179">
        <v>912.8</v>
      </c>
      <c r="I744" s="221">
        <v>912.24</v>
      </c>
      <c r="J744" s="170" t="s">
        <v>112</v>
      </c>
      <c r="K744" s="176" t="str">
        <f t="shared" si="11"/>
        <v>SEPTIEMBRE</v>
      </c>
      <c r="L744" s="224">
        <f t="shared" si="12"/>
        <v>-280000</v>
      </c>
      <c r="M744" s="175"/>
      <c r="N744" s="159"/>
      <c r="O744" s="159"/>
      <c r="P744" s="159"/>
      <c r="Q744" s="159"/>
      <c r="R744" s="159"/>
    </row>
    <row r="745" spans="1:18" ht="17.25" hidden="1" customHeight="1">
      <c r="A745" s="177"/>
      <c r="B745" s="201"/>
      <c r="C745" s="214">
        <v>45560</v>
      </c>
      <c r="D745" s="170" t="s">
        <v>113</v>
      </c>
      <c r="E745" s="171">
        <f t="shared" si="15"/>
        <v>547320000</v>
      </c>
      <c r="F745" s="170" t="s">
        <v>97</v>
      </c>
      <c r="G745" s="171">
        <v>600000</v>
      </c>
      <c r="H745" s="179">
        <v>912.2</v>
      </c>
      <c r="I745" s="221">
        <v>912.24</v>
      </c>
      <c r="J745" s="170" t="s">
        <v>112</v>
      </c>
      <c r="K745" s="176" t="str">
        <f t="shared" si="11"/>
        <v>SEPTIEMBRE</v>
      </c>
      <c r="L745" s="224">
        <f t="shared" si="12"/>
        <v>24000</v>
      </c>
      <c r="M745" s="175"/>
      <c r="N745" s="159"/>
      <c r="O745" s="159"/>
      <c r="P745" s="159"/>
      <c r="Q745" s="159"/>
      <c r="R745" s="159"/>
    </row>
    <row r="746" spans="1:18" ht="17.25" hidden="1" customHeight="1">
      <c r="A746" s="177"/>
      <c r="B746" s="201"/>
      <c r="C746" s="214">
        <v>45560</v>
      </c>
      <c r="D746" s="170" t="s">
        <v>113</v>
      </c>
      <c r="E746" s="171">
        <f t="shared" si="15"/>
        <v>228175000</v>
      </c>
      <c r="F746" s="170" t="s">
        <v>97</v>
      </c>
      <c r="G746" s="171">
        <v>250000</v>
      </c>
      <c r="H746" s="179">
        <v>912.7</v>
      </c>
      <c r="I746" s="221">
        <v>912.24</v>
      </c>
      <c r="J746" s="170" t="s">
        <v>112</v>
      </c>
      <c r="K746" s="176" t="str">
        <f t="shared" si="11"/>
        <v>SEPTIEMBRE</v>
      </c>
      <c r="L746" s="224">
        <f t="shared" si="12"/>
        <v>-115000</v>
      </c>
      <c r="M746" s="175"/>
      <c r="N746" s="159"/>
      <c r="O746" s="159"/>
      <c r="P746" s="159"/>
      <c r="Q746" s="159"/>
      <c r="R746" s="159"/>
    </row>
    <row r="747" spans="1:18" ht="17.25" hidden="1" customHeight="1">
      <c r="A747" s="177"/>
      <c r="B747" s="201"/>
      <c r="C747" s="214">
        <v>45560</v>
      </c>
      <c r="D747" s="219" t="s">
        <v>104</v>
      </c>
      <c r="E747" s="171">
        <f t="shared" si="15"/>
        <v>273495000</v>
      </c>
      <c r="F747" s="170" t="s">
        <v>97</v>
      </c>
      <c r="G747" s="182">
        <v>300000</v>
      </c>
      <c r="H747" s="179">
        <v>911.65</v>
      </c>
      <c r="I747" s="221">
        <v>912.24</v>
      </c>
      <c r="J747" s="188" t="s">
        <v>105</v>
      </c>
      <c r="K747" s="201" t="str">
        <f t="shared" si="11"/>
        <v>SEPTIEMBRE</v>
      </c>
      <c r="L747" s="217">
        <f t="shared" si="12"/>
        <v>177000</v>
      </c>
      <c r="M747" s="175"/>
      <c r="N747" s="159"/>
      <c r="O747" s="159"/>
      <c r="P747" s="159"/>
      <c r="Q747" s="159"/>
      <c r="R747" s="159"/>
    </row>
    <row r="748" spans="1:18" ht="17.25" hidden="1" customHeight="1">
      <c r="A748" s="177"/>
      <c r="B748" s="201"/>
      <c r="C748" s="214">
        <v>45561</v>
      </c>
      <c r="D748" s="176" t="s">
        <v>115</v>
      </c>
      <c r="E748" s="171">
        <f t="shared" si="15"/>
        <v>450650000</v>
      </c>
      <c r="F748" s="176" t="s">
        <v>116</v>
      </c>
      <c r="G748" s="171">
        <v>500000</v>
      </c>
      <c r="H748" s="179">
        <v>901.3</v>
      </c>
      <c r="I748" s="221">
        <v>900.91</v>
      </c>
      <c r="J748" s="170" t="s">
        <v>112</v>
      </c>
      <c r="K748" s="176" t="str">
        <f t="shared" si="11"/>
        <v>SEPTIEMBRE</v>
      </c>
      <c r="L748" s="224">
        <f t="shared" si="12"/>
        <v>-195000</v>
      </c>
      <c r="M748" s="175"/>
      <c r="N748" s="159"/>
      <c r="O748" s="159"/>
      <c r="P748" s="159"/>
      <c r="Q748" s="159"/>
      <c r="R748" s="159"/>
    </row>
    <row r="749" spans="1:18" ht="17.25" hidden="1" customHeight="1">
      <c r="A749" s="177"/>
      <c r="B749" s="201"/>
      <c r="C749" s="214">
        <v>45561</v>
      </c>
      <c r="D749" s="176" t="s">
        <v>115</v>
      </c>
      <c r="E749" s="171">
        <f t="shared" si="15"/>
        <v>450150000</v>
      </c>
      <c r="F749" s="176" t="s">
        <v>116</v>
      </c>
      <c r="G749" s="171">
        <v>500000</v>
      </c>
      <c r="H749" s="179">
        <v>900.3</v>
      </c>
      <c r="I749" s="221">
        <v>900.91</v>
      </c>
      <c r="J749" s="170" t="s">
        <v>112</v>
      </c>
      <c r="K749" s="176" t="str">
        <f t="shared" si="11"/>
        <v>SEPTIEMBRE</v>
      </c>
      <c r="L749" s="224">
        <f t="shared" si="12"/>
        <v>305000</v>
      </c>
      <c r="M749" s="175"/>
      <c r="N749" s="159"/>
      <c r="O749" s="159"/>
      <c r="P749" s="159"/>
      <c r="Q749" s="159"/>
      <c r="R749" s="159"/>
    </row>
    <row r="750" spans="1:18" ht="17.25" hidden="1" customHeight="1">
      <c r="A750" s="177"/>
      <c r="B750" s="201"/>
      <c r="C750" s="214">
        <v>45561</v>
      </c>
      <c r="D750" s="170" t="s">
        <v>113</v>
      </c>
      <c r="E750" s="171">
        <f t="shared" si="15"/>
        <v>450600000</v>
      </c>
      <c r="F750" s="170" t="s">
        <v>97</v>
      </c>
      <c r="G750" s="171">
        <v>500000</v>
      </c>
      <c r="H750" s="179">
        <v>901.2</v>
      </c>
      <c r="I750" s="221">
        <v>900.91</v>
      </c>
      <c r="J750" s="170" t="s">
        <v>112</v>
      </c>
      <c r="K750" s="176" t="str">
        <f t="shared" si="11"/>
        <v>SEPTIEMBRE</v>
      </c>
      <c r="L750" s="224">
        <f t="shared" si="12"/>
        <v>-145000</v>
      </c>
      <c r="M750" s="175"/>
      <c r="N750" s="159"/>
      <c r="O750" s="159"/>
      <c r="P750" s="159"/>
      <c r="Q750" s="159"/>
      <c r="R750" s="159"/>
    </row>
    <row r="751" spans="1:18" ht="17.25" hidden="1" customHeight="1">
      <c r="A751" s="177"/>
      <c r="B751" s="201"/>
      <c r="C751" s="214">
        <v>45561</v>
      </c>
      <c r="D751" s="170" t="s">
        <v>113</v>
      </c>
      <c r="E751" s="171">
        <f t="shared" si="15"/>
        <v>450350000</v>
      </c>
      <c r="F751" s="170" t="s">
        <v>97</v>
      </c>
      <c r="G751" s="171">
        <v>500000</v>
      </c>
      <c r="H751" s="179">
        <v>900.7</v>
      </c>
      <c r="I751" s="221">
        <v>900.91</v>
      </c>
      <c r="J751" s="170" t="s">
        <v>112</v>
      </c>
      <c r="K751" s="176" t="str">
        <f t="shared" si="11"/>
        <v>SEPTIEMBRE</v>
      </c>
      <c r="L751" s="224">
        <f t="shared" si="12"/>
        <v>105000</v>
      </c>
      <c r="M751" s="175"/>
      <c r="N751" s="159"/>
      <c r="O751" s="159"/>
      <c r="P751" s="159"/>
      <c r="Q751" s="159"/>
      <c r="R751" s="159"/>
    </row>
    <row r="752" spans="1:18" ht="17.25" hidden="1" customHeight="1">
      <c r="A752" s="177"/>
      <c r="B752" s="201"/>
      <c r="C752" s="214">
        <v>45561</v>
      </c>
      <c r="D752" s="170" t="s">
        <v>113</v>
      </c>
      <c r="E752" s="171">
        <f t="shared" si="15"/>
        <v>899200000</v>
      </c>
      <c r="F752" s="170" t="s">
        <v>97</v>
      </c>
      <c r="G752" s="171">
        <v>1000000</v>
      </c>
      <c r="H752" s="179">
        <v>899.2</v>
      </c>
      <c r="I752" s="221">
        <v>900.91</v>
      </c>
      <c r="J752" s="170" t="s">
        <v>112</v>
      </c>
      <c r="K752" s="176" t="str">
        <f t="shared" si="11"/>
        <v>SEPTIEMBRE</v>
      </c>
      <c r="L752" s="224">
        <f t="shared" si="12"/>
        <v>1710000</v>
      </c>
      <c r="M752" s="175"/>
      <c r="N752" s="159"/>
      <c r="O752" s="159"/>
      <c r="P752" s="159"/>
      <c r="Q752" s="159"/>
      <c r="R752" s="159"/>
    </row>
    <row r="753" spans="1:18" ht="17.25" hidden="1" customHeight="1">
      <c r="A753" s="177"/>
      <c r="B753" s="201"/>
      <c r="C753" s="214">
        <v>45561</v>
      </c>
      <c r="D753" s="170" t="s">
        <v>113</v>
      </c>
      <c r="E753" s="171">
        <f t="shared" si="15"/>
        <v>449100000</v>
      </c>
      <c r="F753" s="170" t="s">
        <v>97</v>
      </c>
      <c r="G753" s="171">
        <v>500000</v>
      </c>
      <c r="H753" s="179">
        <v>898.2</v>
      </c>
      <c r="I753" s="221">
        <v>900.91</v>
      </c>
      <c r="J753" s="170" t="s">
        <v>112</v>
      </c>
      <c r="K753" s="176" t="str">
        <f t="shared" si="11"/>
        <v>SEPTIEMBRE</v>
      </c>
      <c r="L753" s="224">
        <f t="shared" si="12"/>
        <v>1355000</v>
      </c>
      <c r="M753" s="175"/>
      <c r="N753" s="159"/>
      <c r="O753" s="159"/>
      <c r="P753" s="159"/>
      <c r="Q753" s="159"/>
      <c r="R753" s="159"/>
    </row>
    <row r="754" spans="1:18" ht="17.25" hidden="1" customHeight="1">
      <c r="A754" s="177"/>
      <c r="B754" s="201"/>
      <c r="C754" s="214">
        <v>45561</v>
      </c>
      <c r="D754" s="170" t="s">
        <v>96</v>
      </c>
      <c r="E754" s="171">
        <f t="shared" si="15"/>
        <v>902250000</v>
      </c>
      <c r="F754" s="170" t="s">
        <v>97</v>
      </c>
      <c r="G754" s="182">
        <v>1000000</v>
      </c>
      <c r="H754" s="179">
        <v>902.25</v>
      </c>
      <c r="I754" s="221">
        <v>900.91</v>
      </c>
      <c r="J754" s="174" t="s">
        <v>112</v>
      </c>
      <c r="K754" s="201" t="str">
        <f t="shared" si="11"/>
        <v>SEPTIEMBRE</v>
      </c>
      <c r="L754" s="217">
        <f t="shared" si="12"/>
        <v>-1340000</v>
      </c>
      <c r="M754" s="175"/>
      <c r="N754" s="159"/>
      <c r="O754" s="159"/>
      <c r="P754" s="159"/>
      <c r="Q754" s="159"/>
      <c r="R754" s="159"/>
    </row>
    <row r="755" spans="1:18" ht="17.25" hidden="1" customHeight="1">
      <c r="A755" s="177"/>
      <c r="B755" s="201"/>
      <c r="C755" s="214">
        <v>45561</v>
      </c>
      <c r="D755" s="219" t="s">
        <v>104</v>
      </c>
      <c r="E755" s="171">
        <f t="shared" si="15"/>
        <v>270675000</v>
      </c>
      <c r="F755" s="170" t="s">
        <v>97</v>
      </c>
      <c r="G755" s="182">
        <v>300000</v>
      </c>
      <c r="H755" s="179">
        <v>902.25</v>
      </c>
      <c r="I755" s="221">
        <v>900.91</v>
      </c>
      <c r="J755" s="188" t="s">
        <v>105</v>
      </c>
      <c r="K755" s="201" t="str">
        <f t="shared" si="11"/>
        <v>SEPTIEMBRE</v>
      </c>
      <c r="L755" s="217">
        <f t="shared" si="12"/>
        <v>-402000</v>
      </c>
      <c r="M755" s="175"/>
      <c r="N755" s="159"/>
      <c r="O755" s="159"/>
      <c r="P755" s="159"/>
      <c r="Q755" s="159"/>
      <c r="R755" s="159"/>
    </row>
    <row r="756" spans="1:18" ht="17.25" hidden="1" customHeight="1">
      <c r="A756" s="177"/>
      <c r="B756" s="201"/>
      <c r="C756" s="214">
        <v>45562</v>
      </c>
      <c r="D756" s="170" t="s">
        <v>113</v>
      </c>
      <c r="E756" s="171">
        <f t="shared" si="15"/>
        <v>449600000</v>
      </c>
      <c r="F756" s="170" t="s">
        <v>97</v>
      </c>
      <c r="G756" s="171">
        <v>500000</v>
      </c>
      <c r="H756" s="179">
        <v>899.2</v>
      </c>
      <c r="I756" s="221">
        <v>896.25</v>
      </c>
      <c r="J756" s="170" t="s">
        <v>112</v>
      </c>
      <c r="K756" s="176" t="str">
        <f t="shared" si="11"/>
        <v>SEPTIEMBRE</v>
      </c>
      <c r="L756" s="224">
        <f t="shared" si="12"/>
        <v>-1475000</v>
      </c>
      <c r="M756" s="175"/>
      <c r="N756" s="159"/>
      <c r="O756" s="159"/>
      <c r="P756" s="159"/>
      <c r="Q756" s="159"/>
      <c r="R756" s="159"/>
    </row>
    <row r="757" spans="1:18" ht="17.25" hidden="1" customHeight="1">
      <c r="A757" s="177"/>
      <c r="B757" s="201"/>
      <c r="C757" s="214">
        <v>45562</v>
      </c>
      <c r="D757" s="170" t="s">
        <v>113</v>
      </c>
      <c r="E757" s="171">
        <f t="shared" si="15"/>
        <v>449350000</v>
      </c>
      <c r="F757" s="170" t="s">
        <v>97</v>
      </c>
      <c r="G757" s="171">
        <v>500000</v>
      </c>
      <c r="H757" s="179">
        <v>898.7</v>
      </c>
      <c r="I757" s="221">
        <v>896.25</v>
      </c>
      <c r="J757" s="170" t="s">
        <v>112</v>
      </c>
      <c r="K757" s="176" t="str">
        <f t="shared" si="11"/>
        <v>SEPTIEMBRE</v>
      </c>
      <c r="L757" s="224">
        <f t="shared" si="12"/>
        <v>-1225000</v>
      </c>
      <c r="M757" s="175"/>
      <c r="N757" s="159"/>
      <c r="O757" s="159"/>
      <c r="P757" s="159"/>
      <c r="Q757" s="159"/>
      <c r="R757" s="159"/>
    </row>
    <row r="758" spans="1:18" ht="17.25" hidden="1" customHeight="1">
      <c r="A758" s="177"/>
      <c r="B758" s="201"/>
      <c r="C758" s="214">
        <v>45562</v>
      </c>
      <c r="D758" s="170" t="s">
        <v>113</v>
      </c>
      <c r="E758" s="171">
        <f t="shared" si="15"/>
        <v>899700000</v>
      </c>
      <c r="F758" s="170" t="s">
        <v>97</v>
      </c>
      <c r="G758" s="182">
        <v>1000000</v>
      </c>
      <c r="H758" s="179">
        <v>899.7</v>
      </c>
      <c r="I758" s="221">
        <v>896.25</v>
      </c>
      <c r="J758" s="170" t="s">
        <v>112</v>
      </c>
      <c r="K758" s="176" t="str">
        <f t="shared" si="11"/>
        <v>SEPTIEMBRE</v>
      </c>
      <c r="L758" s="224">
        <f t="shared" si="12"/>
        <v>-3450000</v>
      </c>
      <c r="M758" s="175"/>
      <c r="N758" s="159"/>
      <c r="O758" s="159"/>
      <c r="P758" s="159"/>
      <c r="Q758" s="159"/>
      <c r="R758" s="159"/>
    </row>
    <row r="759" spans="1:18" ht="17.25" hidden="1" customHeight="1">
      <c r="A759" s="177"/>
      <c r="B759" s="201"/>
      <c r="C759" s="214">
        <v>45562</v>
      </c>
      <c r="D759" s="170" t="s">
        <v>96</v>
      </c>
      <c r="E759" s="171">
        <f t="shared" si="15"/>
        <v>894250000</v>
      </c>
      <c r="F759" s="170" t="s">
        <v>97</v>
      </c>
      <c r="G759" s="182">
        <v>1000000</v>
      </c>
      <c r="H759" s="179">
        <v>894.25</v>
      </c>
      <c r="I759" s="221">
        <v>896.25</v>
      </c>
      <c r="J759" s="174" t="s">
        <v>112</v>
      </c>
      <c r="K759" s="201" t="str">
        <f t="shared" si="11"/>
        <v>SEPTIEMBRE</v>
      </c>
      <c r="L759" s="217">
        <f t="shared" si="12"/>
        <v>2000000</v>
      </c>
      <c r="M759" s="175"/>
      <c r="N759" s="159"/>
      <c r="O759" s="159"/>
      <c r="P759" s="159"/>
      <c r="Q759" s="159"/>
      <c r="R759" s="159"/>
    </row>
    <row r="760" spans="1:18" ht="17.25" hidden="1" customHeight="1">
      <c r="A760" s="177"/>
      <c r="B760" s="201"/>
      <c r="C760" s="220">
        <v>45565</v>
      </c>
      <c r="D760" s="170" t="s">
        <v>113</v>
      </c>
      <c r="E760" s="171">
        <f t="shared" si="15"/>
        <v>896700000</v>
      </c>
      <c r="F760" s="170" t="s">
        <v>97</v>
      </c>
      <c r="G760" s="171">
        <v>1000000</v>
      </c>
      <c r="H760" s="179">
        <v>896.7</v>
      </c>
      <c r="I760" s="221">
        <v>897.68</v>
      </c>
      <c r="J760" s="170" t="s">
        <v>112</v>
      </c>
      <c r="K760" s="176" t="str">
        <f t="shared" si="11"/>
        <v>SEPTIEMBRE</v>
      </c>
      <c r="L760" s="224">
        <f t="shared" si="12"/>
        <v>980000</v>
      </c>
      <c r="M760" s="175"/>
      <c r="N760" s="159"/>
      <c r="O760" s="159"/>
      <c r="P760" s="159"/>
      <c r="Q760" s="159"/>
      <c r="R760" s="159"/>
    </row>
    <row r="761" spans="1:18" ht="17.25" hidden="1" customHeight="1">
      <c r="A761" s="177"/>
      <c r="B761" s="201"/>
      <c r="C761" s="220">
        <v>45565</v>
      </c>
      <c r="D761" s="170" t="s">
        <v>113</v>
      </c>
      <c r="E761" s="171">
        <f t="shared" si="15"/>
        <v>898700000</v>
      </c>
      <c r="F761" s="170" t="s">
        <v>97</v>
      </c>
      <c r="G761" s="171">
        <v>1000000</v>
      </c>
      <c r="H761" s="179">
        <v>898.7</v>
      </c>
      <c r="I761" s="221">
        <v>897.68</v>
      </c>
      <c r="J761" s="170" t="s">
        <v>112</v>
      </c>
      <c r="K761" s="176" t="str">
        <f t="shared" si="11"/>
        <v>SEPTIEMBRE</v>
      </c>
      <c r="L761" s="224">
        <f t="shared" si="12"/>
        <v>-1020000</v>
      </c>
      <c r="M761" s="175"/>
      <c r="N761" s="159"/>
      <c r="O761" s="159"/>
      <c r="P761" s="159"/>
      <c r="Q761" s="159"/>
      <c r="R761" s="159"/>
    </row>
    <row r="762" spans="1:18" ht="17.25" hidden="1" customHeight="1">
      <c r="A762" s="177"/>
      <c r="B762" s="201"/>
      <c r="C762" s="220">
        <v>45565</v>
      </c>
      <c r="D762" s="170" t="s">
        <v>113</v>
      </c>
      <c r="E762" s="171">
        <f t="shared" si="15"/>
        <v>899000000</v>
      </c>
      <c r="F762" s="170" t="s">
        <v>97</v>
      </c>
      <c r="G762" s="171">
        <v>1000000</v>
      </c>
      <c r="H762" s="179">
        <v>899</v>
      </c>
      <c r="I762" s="221">
        <v>897.68</v>
      </c>
      <c r="J762" s="170" t="s">
        <v>112</v>
      </c>
      <c r="K762" s="176" t="str">
        <f t="shared" si="11"/>
        <v>SEPTIEMBRE</v>
      </c>
      <c r="L762" s="224">
        <f t="shared" si="12"/>
        <v>-1320000</v>
      </c>
      <c r="M762" s="175"/>
      <c r="N762" s="159"/>
      <c r="O762" s="159"/>
      <c r="P762" s="159"/>
      <c r="Q762" s="159"/>
      <c r="R762" s="159"/>
    </row>
    <row r="763" spans="1:18" ht="17.25" hidden="1" customHeight="1">
      <c r="A763" s="177"/>
      <c r="B763" s="201"/>
      <c r="C763" s="220">
        <v>45565</v>
      </c>
      <c r="D763" s="170" t="s">
        <v>113</v>
      </c>
      <c r="E763" s="171">
        <f t="shared" si="15"/>
        <v>448600000</v>
      </c>
      <c r="F763" s="170" t="s">
        <v>97</v>
      </c>
      <c r="G763" s="171">
        <v>500000</v>
      </c>
      <c r="H763" s="179">
        <v>897.2</v>
      </c>
      <c r="I763" s="221">
        <v>897.68</v>
      </c>
      <c r="J763" s="170" t="s">
        <v>112</v>
      </c>
      <c r="K763" s="176" t="str">
        <f t="shared" si="11"/>
        <v>SEPTIEMBRE</v>
      </c>
      <c r="L763" s="224">
        <f t="shared" si="12"/>
        <v>240000</v>
      </c>
      <c r="M763" s="175"/>
      <c r="N763" s="159"/>
      <c r="O763" s="159"/>
      <c r="P763" s="159"/>
      <c r="Q763" s="159"/>
      <c r="R763" s="159"/>
    </row>
    <row r="764" spans="1:18" ht="17.25" hidden="1" customHeight="1">
      <c r="A764" s="177"/>
      <c r="B764" s="201"/>
      <c r="C764" s="214">
        <v>45565</v>
      </c>
      <c r="D764" s="176" t="s">
        <v>115</v>
      </c>
      <c r="E764" s="171">
        <f t="shared" si="15"/>
        <v>449400000</v>
      </c>
      <c r="F764" s="176" t="s">
        <v>116</v>
      </c>
      <c r="G764" s="171">
        <v>500000</v>
      </c>
      <c r="H764" s="179">
        <v>898.8</v>
      </c>
      <c r="I764" s="221">
        <v>897.68</v>
      </c>
      <c r="J764" s="170" t="s">
        <v>112</v>
      </c>
      <c r="K764" s="176" t="str">
        <f t="shared" si="11"/>
        <v>SEPTIEMBRE</v>
      </c>
      <c r="L764" s="224">
        <f t="shared" si="12"/>
        <v>-560000</v>
      </c>
      <c r="M764" s="175"/>
      <c r="N764" s="159"/>
      <c r="O764" s="159"/>
      <c r="P764" s="159"/>
      <c r="Q764" s="159"/>
      <c r="R764" s="159"/>
    </row>
    <row r="765" spans="1:18" ht="17.25" hidden="1" customHeight="1">
      <c r="A765" s="177"/>
      <c r="B765" s="201"/>
      <c r="C765" s="214">
        <v>45565</v>
      </c>
      <c r="D765" s="170" t="s">
        <v>96</v>
      </c>
      <c r="E765" s="171">
        <f t="shared" si="15"/>
        <v>898200000</v>
      </c>
      <c r="F765" s="170" t="s">
        <v>97</v>
      </c>
      <c r="G765" s="182">
        <v>1000000</v>
      </c>
      <c r="H765" s="179">
        <v>898.2</v>
      </c>
      <c r="I765" s="221">
        <v>897.68</v>
      </c>
      <c r="J765" s="174" t="s">
        <v>112</v>
      </c>
      <c r="K765" s="201" t="str">
        <f t="shared" si="11"/>
        <v>SEPTIEMBRE</v>
      </c>
      <c r="L765" s="217">
        <f t="shared" si="12"/>
        <v>-520000</v>
      </c>
      <c r="M765" s="175"/>
      <c r="N765" s="159"/>
      <c r="O765" s="159"/>
      <c r="P765" s="159"/>
      <c r="Q765" s="159"/>
      <c r="R765" s="159"/>
    </row>
    <row r="766" spans="1:18" s="254" customFormat="1" ht="17.25" customHeight="1">
      <c r="A766" s="243"/>
      <c r="B766" s="244"/>
      <c r="C766" s="245">
        <v>45566</v>
      </c>
      <c r="D766" s="246" t="s">
        <v>113</v>
      </c>
      <c r="E766" s="247">
        <f t="shared" si="15"/>
        <v>449100000</v>
      </c>
      <c r="F766" s="246" t="s">
        <v>97</v>
      </c>
      <c r="G766" s="247">
        <v>500000</v>
      </c>
      <c r="H766" s="248">
        <v>898.2</v>
      </c>
      <c r="I766" s="249">
        <v>901.13</v>
      </c>
      <c r="J766" s="246" t="s">
        <v>112</v>
      </c>
      <c r="K766" s="250" t="str">
        <f t="shared" si="11"/>
        <v>OCTUBRE</v>
      </c>
      <c r="L766" s="251">
        <f t="shared" si="12"/>
        <v>1465000</v>
      </c>
      <c r="M766" s="252"/>
      <c r="N766" s="253"/>
      <c r="O766" s="253"/>
      <c r="P766" s="253"/>
      <c r="Q766" s="253"/>
      <c r="R766" s="253"/>
    </row>
    <row r="767" spans="1:18" s="254" customFormat="1" ht="17.25" customHeight="1">
      <c r="A767" s="243"/>
      <c r="B767" s="244"/>
      <c r="C767" s="245">
        <v>45566</v>
      </c>
      <c r="D767" s="246" t="s">
        <v>113</v>
      </c>
      <c r="E767" s="247">
        <f t="shared" si="15"/>
        <v>449600000</v>
      </c>
      <c r="F767" s="246" t="s">
        <v>97</v>
      </c>
      <c r="G767" s="247">
        <v>500000</v>
      </c>
      <c r="H767" s="248">
        <v>899.2</v>
      </c>
      <c r="I767" s="249">
        <v>901.13</v>
      </c>
      <c r="J767" s="246" t="s">
        <v>112</v>
      </c>
      <c r="K767" s="250" t="str">
        <f t="shared" si="11"/>
        <v>OCTUBRE</v>
      </c>
      <c r="L767" s="251">
        <f t="shared" si="12"/>
        <v>965000</v>
      </c>
      <c r="M767" s="252"/>
      <c r="N767" s="253"/>
      <c r="O767" s="253"/>
      <c r="P767" s="253"/>
      <c r="Q767" s="253"/>
      <c r="R767" s="253"/>
    </row>
    <row r="768" spans="1:18" s="254" customFormat="1" ht="17.25" customHeight="1">
      <c r="A768" s="243"/>
      <c r="B768" s="244"/>
      <c r="C768" s="245">
        <v>45566</v>
      </c>
      <c r="D768" s="246" t="s">
        <v>113</v>
      </c>
      <c r="E768" s="247">
        <f t="shared" si="15"/>
        <v>450100000</v>
      </c>
      <c r="F768" s="246" t="s">
        <v>97</v>
      </c>
      <c r="G768" s="247">
        <v>500000</v>
      </c>
      <c r="H768" s="248">
        <v>900.2</v>
      </c>
      <c r="I768" s="249">
        <v>901.13</v>
      </c>
      <c r="J768" s="246" t="s">
        <v>112</v>
      </c>
      <c r="K768" s="250" t="str">
        <f t="shared" si="11"/>
        <v>OCTUBRE</v>
      </c>
      <c r="L768" s="251">
        <f t="shared" si="12"/>
        <v>465000</v>
      </c>
      <c r="M768" s="252"/>
      <c r="N768" s="253"/>
      <c r="O768" s="253"/>
      <c r="P768" s="253"/>
      <c r="Q768" s="253"/>
      <c r="R768" s="253"/>
    </row>
    <row r="769" spans="1:18" s="254" customFormat="1" ht="17.25" customHeight="1">
      <c r="A769" s="243"/>
      <c r="B769" s="244"/>
      <c r="C769" s="245">
        <v>45566</v>
      </c>
      <c r="D769" s="246" t="s">
        <v>113</v>
      </c>
      <c r="E769" s="247">
        <f t="shared" si="15"/>
        <v>450925000</v>
      </c>
      <c r="F769" s="246" t="s">
        <v>97</v>
      </c>
      <c r="G769" s="247">
        <v>500000</v>
      </c>
      <c r="H769" s="248">
        <v>901.85</v>
      </c>
      <c r="I769" s="249">
        <v>901.13</v>
      </c>
      <c r="J769" s="246" t="s">
        <v>112</v>
      </c>
      <c r="K769" s="250" t="str">
        <f t="shared" si="11"/>
        <v>OCTUBRE</v>
      </c>
      <c r="L769" s="251">
        <f t="shared" si="12"/>
        <v>-360000</v>
      </c>
      <c r="M769" s="252"/>
      <c r="N769" s="253"/>
      <c r="O769" s="253"/>
      <c r="P769" s="253"/>
      <c r="Q769" s="253"/>
      <c r="R769" s="253"/>
    </row>
    <row r="770" spans="1:18" ht="17.25" hidden="1" customHeight="1">
      <c r="A770" s="177"/>
      <c r="B770" s="201"/>
      <c r="C770" s="220">
        <v>45566</v>
      </c>
      <c r="D770" s="176" t="s">
        <v>115</v>
      </c>
      <c r="E770" s="171">
        <f t="shared" si="15"/>
        <v>449900000</v>
      </c>
      <c r="F770" s="176" t="s">
        <v>116</v>
      </c>
      <c r="G770" s="171">
        <v>500000</v>
      </c>
      <c r="H770" s="179">
        <v>899.8</v>
      </c>
      <c r="I770" s="221">
        <v>901.13</v>
      </c>
      <c r="J770" s="170" t="s">
        <v>112</v>
      </c>
      <c r="K770" s="176" t="str">
        <f t="shared" si="11"/>
        <v>OCTUBRE</v>
      </c>
      <c r="L770" s="224">
        <f t="shared" si="12"/>
        <v>665000</v>
      </c>
      <c r="M770" s="175"/>
      <c r="N770" s="159"/>
      <c r="O770" s="159"/>
      <c r="P770" s="159"/>
      <c r="Q770" s="159"/>
      <c r="R770" s="159"/>
    </row>
    <row r="771" spans="1:18" s="242" customFormat="1" ht="17.25" hidden="1" customHeight="1">
      <c r="A771" s="230"/>
      <c r="B771" s="231"/>
      <c r="C771" s="232">
        <v>45566</v>
      </c>
      <c r="D771" s="233" t="s">
        <v>96</v>
      </c>
      <c r="E771" s="234">
        <f t="shared" si="15"/>
        <v>945840000</v>
      </c>
      <c r="F771" s="233" t="s">
        <v>97</v>
      </c>
      <c r="G771" s="235">
        <v>1050000</v>
      </c>
      <c r="H771" s="236">
        <v>900.8</v>
      </c>
      <c r="I771" s="237">
        <v>901.13</v>
      </c>
      <c r="J771" s="238" t="s">
        <v>112</v>
      </c>
      <c r="K771" s="231" t="str">
        <f t="shared" si="11"/>
        <v>OCTUBRE</v>
      </c>
      <c r="L771" s="239">
        <f t="shared" si="12"/>
        <v>346500</v>
      </c>
      <c r="M771" s="240"/>
      <c r="N771" s="241"/>
      <c r="O771" s="241"/>
      <c r="P771" s="241"/>
      <c r="Q771" s="241"/>
      <c r="R771" s="241"/>
    </row>
    <row r="772" spans="1:18" ht="17.25" hidden="1" customHeight="1">
      <c r="A772" s="177"/>
      <c r="B772" s="201"/>
      <c r="C772" s="214">
        <v>45566</v>
      </c>
      <c r="D772" s="219" t="s">
        <v>104</v>
      </c>
      <c r="E772" s="171">
        <f t="shared" si="15"/>
        <v>270240000</v>
      </c>
      <c r="F772" s="170" t="s">
        <v>97</v>
      </c>
      <c r="G772" s="182">
        <v>300000</v>
      </c>
      <c r="H772" s="179">
        <v>900.8</v>
      </c>
      <c r="I772" s="221">
        <v>901.13</v>
      </c>
      <c r="J772" s="188" t="s">
        <v>105</v>
      </c>
      <c r="K772" s="201" t="str">
        <f t="shared" si="11"/>
        <v>OCTUBRE</v>
      </c>
      <c r="L772" s="217">
        <f t="shared" si="12"/>
        <v>99000</v>
      </c>
      <c r="M772" s="175"/>
      <c r="N772" s="159"/>
      <c r="O772" s="159"/>
      <c r="P772" s="159"/>
      <c r="Q772" s="159"/>
      <c r="R772" s="159"/>
    </row>
    <row r="773" spans="1:18" s="242" customFormat="1" ht="17.25" hidden="1" customHeight="1">
      <c r="A773" s="230"/>
      <c r="B773" s="231"/>
      <c r="C773" s="232">
        <v>45567</v>
      </c>
      <c r="D773" s="233" t="s">
        <v>96</v>
      </c>
      <c r="E773" s="234">
        <f t="shared" si="15"/>
        <v>729720000</v>
      </c>
      <c r="F773" s="233" t="s">
        <v>97</v>
      </c>
      <c r="G773" s="235">
        <v>800000</v>
      </c>
      <c r="H773" s="236">
        <v>912.15</v>
      </c>
      <c r="I773" s="237">
        <v>908.23</v>
      </c>
      <c r="J773" s="238" t="s">
        <v>112</v>
      </c>
      <c r="K773" s="231" t="str">
        <f t="shared" si="11"/>
        <v>OCTUBRE</v>
      </c>
      <c r="L773" s="239">
        <f t="shared" si="12"/>
        <v>-3136000</v>
      </c>
      <c r="M773" s="240"/>
      <c r="N773" s="241"/>
      <c r="O773" s="241"/>
      <c r="P773" s="241"/>
      <c r="Q773" s="241"/>
      <c r="R773" s="241"/>
    </row>
    <row r="774" spans="1:18" ht="17.25" hidden="1" customHeight="1">
      <c r="A774" s="177"/>
      <c r="B774" s="201"/>
      <c r="C774" s="214">
        <v>45567</v>
      </c>
      <c r="D774" s="176" t="s">
        <v>115</v>
      </c>
      <c r="E774" s="171">
        <f t="shared" si="15"/>
        <v>456150000</v>
      </c>
      <c r="F774" s="176" t="s">
        <v>116</v>
      </c>
      <c r="G774" s="171">
        <v>500000</v>
      </c>
      <c r="H774" s="179">
        <v>912.3</v>
      </c>
      <c r="I774" s="221">
        <v>908.23</v>
      </c>
      <c r="J774" s="170" t="s">
        <v>112</v>
      </c>
      <c r="K774" s="176" t="str">
        <f t="shared" si="11"/>
        <v>OCTUBRE</v>
      </c>
      <c r="L774" s="224">
        <f t="shared" si="12"/>
        <v>-2035000</v>
      </c>
      <c r="M774" s="175"/>
      <c r="N774" s="159"/>
      <c r="O774" s="159"/>
      <c r="P774" s="159"/>
      <c r="Q774" s="159"/>
      <c r="R774" s="159"/>
    </row>
    <row r="775" spans="1:18" s="242" customFormat="1" ht="17.25" customHeight="1">
      <c r="A775" s="230"/>
      <c r="B775" s="231"/>
      <c r="C775" s="232">
        <v>45567</v>
      </c>
      <c r="D775" s="233" t="s">
        <v>113</v>
      </c>
      <c r="E775" s="234">
        <f t="shared" si="15"/>
        <v>456350000</v>
      </c>
      <c r="F775" s="233" t="s">
        <v>97</v>
      </c>
      <c r="G775" s="234">
        <v>500000</v>
      </c>
      <c r="H775" s="236">
        <v>912.7</v>
      </c>
      <c r="I775" s="237">
        <v>908.23</v>
      </c>
      <c r="J775" s="233" t="s">
        <v>112</v>
      </c>
      <c r="K775" s="292" t="str">
        <f t="shared" si="11"/>
        <v>OCTUBRE</v>
      </c>
      <c r="L775" s="293">
        <f t="shared" si="12"/>
        <v>-2235000</v>
      </c>
      <c r="M775" s="240"/>
      <c r="N775" s="241"/>
      <c r="O775" s="241"/>
      <c r="P775" s="241"/>
      <c r="Q775" s="241"/>
      <c r="R775" s="241"/>
    </row>
    <row r="776" spans="1:18" s="242" customFormat="1" ht="17.25" customHeight="1">
      <c r="A776" s="230"/>
      <c r="B776" s="231"/>
      <c r="C776" s="232">
        <v>45567</v>
      </c>
      <c r="D776" s="233" t="s">
        <v>113</v>
      </c>
      <c r="E776" s="234">
        <f t="shared" si="15"/>
        <v>456100000</v>
      </c>
      <c r="F776" s="233" t="s">
        <v>97</v>
      </c>
      <c r="G776" s="234">
        <v>500000</v>
      </c>
      <c r="H776" s="236">
        <v>912.2</v>
      </c>
      <c r="I776" s="237">
        <v>908.23</v>
      </c>
      <c r="J776" s="233" t="s">
        <v>112</v>
      </c>
      <c r="K776" s="292" t="str">
        <f t="shared" si="11"/>
        <v>OCTUBRE</v>
      </c>
      <c r="L776" s="293">
        <f t="shared" si="12"/>
        <v>-1985000</v>
      </c>
      <c r="M776" s="240"/>
      <c r="N776" s="241"/>
      <c r="O776" s="241"/>
      <c r="P776" s="241"/>
      <c r="Q776" s="241"/>
      <c r="R776" s="241"/>
    </row>
    <row r="777" spans="1:18" s="242" customFormat="1" ht="17.25" customHeight="1">
      <c r="A777" s="230"/>
      <c r="B777" s="231"/>
      <c r="C777" s="232">
        <v>45567</v>
      </c>
      <c r="D777" s="233" t="s">
        <v>113</v>
      </c>
      <c r="E777" s="234">
        <f t="shared" si="15"/>
        <v>455850000</v>
      </c>
      <c r="F777" s="233" t="s">
        <v>97</v>
      </c>
      <c r="G777" s="234">
        <v>500000</v>
      </c>
      <c r="H777" s="236">
        <v>911.7</v>
      </c>
      <c r="I777" s="237">
        <v>908.23</v>
      </c>
      <c r="J777" s="233" t="s">
        <v>112</v>
      </c>
      <c r="K777" s="292" t="str">
        <f t="shared" si="11"/>
        <v>OCTUBRE</v>
      </c>
      <c r="L777" s="293">
        <f t="shared" si="12"/>
        <v>-1735000</v>
      </c>
      <c r="M777" s="240"/>
      <c r="N777" s="241"/>
      <c r="O777" s="241"/>
      <c r="P777" s="241"/>
      <c r="Q777" s="241"/>
      <c r="R777" s="241"/>
    </row>
    <row r="778" spans="1:18" s="242" customFormat="1" ht="17.25" customHeight="1">
      <c r="A778" s="230"/>
      <c r="B778" s="231"/>
      <c r="C778" s="232">
        <v>45567</v>
      </c>
      <c r="D778" s="233" t="s">
        <v>113</v>
      </c>
      <c r="E778" s="234">
        <f t="shared" si="15"/>
        <v>455600000</v>
      </c>
      <c r="F778" s="233" t="s">
        <v>97</v>
      </c>
      <c r="G778" s="234">
        <v>500000</v>
      </c>
      <c r="H778" s="236">
        <v>911.2</v>
      </c>
      <c r="I778" s="237">
        <v>908.23</v>
      </c>
      <c r="J778" s="233" t="s">
        <v>112</v>
      </c>
      <c r="K778" s="292" t="str">
        <f t="shared" si="11"/>
        <v>OCTUBRE</v>
      </c>
      <c r="L778" s="293">
        <f t="shared" si="12"/>
        <v>-1485000</v>
      </c>
      <c r="M778" s="240"/>
      <c r="N778" s="241"/>
      <c r="O778" s="241"/>
      <c r="P778" s="241"/>
      <c r="Q778" s="241"/>
      <c r="R778" s="241"/>
    </row>
    <row r="779" spans="1:18" ht="17.25" hidden="1" customHeight="1">
      <c r="A779" s="177"/>
      <c r="B779" s="201"/>
      <c r="C779" s="214">
        <v>45568</v>
      </c>
      <c r="D779" s="219" t="s">
        <v>104</v>
      </c>
      <c r="E779" s="171">
        <f t="shared" si="15"/>
        <v>367960000</v>
      </c>
      <c r="F779" s="170" t="s">
        <v>97</v>
      </c>
      <c r="G779" s="182">
        <v>400000</v>
      </c>
      <c r="H779" s="179">
        <v>919.9</v>
      </c>
      <c r="I779" s="221">
        <v>919.49</v>
      </c>
      <c r="J779" s="188" t="s">
        <v>105</v>
      </c>
      <c r="K779" s="201" t="str">
        <f t="shared" si="11"/>
        <v>OCTUBRE</v>
      </c>
      <c r="L779" s="217">
        <f t="shared" si="12"/>
        <v>-164000</v>
      </c>
      <c r="M779" s="175"/>
      <c r="N779" s="159"/>
      <c r="O779" s="159"/>
      <c r="P779" s="159"/>
      <c r="Q779" s="159"/>
      <c r="R779" s="159"/>
    </row>
    <row r="780" spans="1:18" s="242" customFormat="1" ht="17.25" customHeight="1">
      <c r="A780" s="230"/>
      <c r="B780" s="231"/>
      <c r="C780" s="232">
        <v>45568</v>
      </c>
      <c r="D780" s="233" t="s">
        <v>113</v>
      </c>
      <c r="E780" s="234">
        <f t="shared" si="15"/>
        <v>459900000</v>
      </c>
      <c r="F780" s="233" t="s">
        <v>97</v>
      </c>
      <c r="G780" s="234">
        <v>500000</v>
      </c>
      <c r="H780" s="236">
        <v>919.8</v>
      </c>
      <c r="I780" s="237">
        <v>919.49</v>
      </c>
      <c r="J780" s="233" t="s">
        <v>112</v>
      </c>
      <c r="K780" s="292" t="str">
        <f t="shared" si="11"/>
        <v>OCTUBRE</v>
      </c>
      <c r="L780" s="293">
        <f t="shared" si="12"/>
        <v>-155000</v>
      </c>
      <c r="M780" s="240"/>
      <c r="N780" s="241"/>
      <c r="O780" s="241"/>
      <c r="P780" s="241"/>
      <c r="Q780" s="241"/>
      <c r="R780" s="241"/>
    </row>
    <row r="781" spans="1:18" s="242" customFormat="1" ht="17.25" customHeight="1">
      <c r="A781" s="230"/>
      <c r="B781" s="231"/>
      <c r="C781" s="232">
        <v>45568</v>
      </c>
      <c r="D781" s="233" t="s">
        <v>113</v>
      </c>
      <c r="E781" s="234">
        <f t="shared" si="15"/>
        <v>459850000</v>
      </c>
      <c r="F781" s="233" t="s">
        <v>97</v>
      </c>
      <c r="G781" s="234">
        <v>500000</v>
      </c>
      <c r="H781" s="236">
        <v>919.7</v>
      </c>
      <c r="I781" s="237">
        <v>919.49</v>
      </c>
      <c r="J781" s="233" t="s">
        <v>112</v>
      </c>
      <c r="K781" s="292" t="str">
        <f t="shared" si="11"/>
        <v>OCTUBRE</v>
      </c>
      <c r="L781" s="293">
        <f t="shared" si="12"/>
        <v>-105000</v>
      </c>
      <c r="M781" s="240"/>
      <c r="N781" s="241"/>
      <c r="O781" s="241"/>
      <c r="P781" s="241"/>
      <c r="Q781" s="241"/>
      <c r="R781" s="241"/>
    </row>
    <row r="782" spans="1:18" s="242" customFormat="1" ht="17.25" customHeight="1">
      <c r="A782" s="230"/>
      <c r="B782" s="231"/>
      <c r="C782" s="232">
        <v>45568</v>
      </c>
      <c r="D782" s="233" t="s">
        <v>113</v>
      </c>
      <c r="E782" s="234">
        <f t="shared" si="15"/>
        <v>230050000</v>
      </c>
      <c r="F782" s="233" t="s">
        <v>97</v>
      </c>
      <c r="G782" s="234">
        <v>250000</v>
      </c>
      <c r="H782" s="236">
        <v>920.2</v>
      </c>
      <c r="I782" s="237">
        <v>919.49</v>
      </c>
      <c r="J782" s="233" t="s">
        <v>112</v>
      </c>
      <c r="K782" s="292" t="str">
        <f t="shared" si="11"/>
        <v>OCTUBRE</v>
      </c>
      <c r="L782" s="293">
        <f t="shared" si="12"/>
        <v>-177500</v>
      </c>
      <c r="M782" s="240"/>
      <c r="N782" s="241"/>
      <c r="O782" s="241"/>
      <c r="P782" s="241"/>
      <c r="Q782" s="241"/>
      <c r="R782" s="241"/>
    </row>
    <row r="783" spans="1:18" ht="17.25" hidden="1" customHeight="1">
      <c r="A783" s="177"/>
      <c r="B783" s="201"/>
      <c r="C783" s="214">
        <v>45568</v>
      </c>
      <c r="D783" s="176" t="s">
        <v>115</v>
      </c>
      <c r="E783" s="171">
        <f t="shared" si="15"/>
        <v>460150000</v>
      </c>
      <c r="F783" s="176" t="s">
        <v>116</v>
      </c>
      <c r="G783" s="171">
        <v>500000</v>
      </c>
      <c r="H783" s="179">
        <v>920.3</v>
      </c>
      <c r="I783" s="221">
        <v>919.49</v>
      </c>
      <c r="J783" s="170" t="s">
        <v>112</v>
      </c>
      <c r="K783" s="176" t="str">
        <f t="shared" si="11"/>
        <v>OCTUBRE</v>
      </c>
      <c r="L783" s="224">
        <f t="shared" si="12"/>
        <v>-405000</v>
      </c>
      <c r="M783" s="175"/>
      <c r="N783" s="159"/>
      <c r="O783" s="159"/>
      <c r="P783" s="159"/>
      <c r="Q783" s="159"/>
      <c r="R783" s="159"/>
    </row>
    <row r="784" spans="1:18" ht="17.25" hidden="1" customHeight="1">
      <c r="A784" s="177"/>
      <c r="B784" s="201"/>
      <c r="C784" s="214">
        <v>45569</v>
      </c>
      <c r="D784" s="219" t="s">
        <v>104</v>
      </c>
      <c r="E784" s="171">
        <f t="shared" si="15"/>
        <v>230800000</v>
      </c>
      <c r="F784" s="170" t="s">
        <v>97</v>
      </c>
      <c r="G784" s="182">
        <v>250000</v>
      </c>
      <c r="H784" s="179">
        <v>923.2</v>
      </c>
      <c r="I784" s="221">
        <v>923.74</v>
      </c>
      <c r="J784" s="188" t="s">
        <v>105</v>
      </c>
      <c r="K784" s="176" t="str">
        <f t="shared" si="11"/>
        <v>OCTUBRE</v>
      </c>
      <c r="L784" s="224">
        <f t="shared" si="12"/>
        <v>135000</v>
      </c>
      <c r="M784" s="175"/>
      <c r="N784" s="159"/>
      <c r="O784" s="159"/>
      <c r="P784" s="159"/>
      <c r="Q784" s="159"/>
      <c r="R784" s="159"/>
    </row>
    <row r="785" spans="1:18" s="307" customFormat="1" ht="17.25" customHeight="1">
      <c r="A785" s="297"/>
      <c r="B785" s="298"/>
      <c r="C785" s="299">
        <v>45569</v>
      </c>
      <c r="D785" s="300" t="s">
        <v>113</v>
      </c>
      <c r="E785" s="301">
        <f t="shared" si="15"/>
        <v>601120000</v>
      </c>
      <c r="F785" s="300" t="s">
        <v>97</v>
      </c>
      <c r="G785" s="301">
        <v>650000</v>
      </c>
      <c r="H785" s="236">
        <v>924.8</v>
      </c>
      <c r="I785" s="302">
        <v>923.74</v>
      </c>
      <c r="J785" s="300" t="s">
        <v>112</v>
      </c>
      <c r="K785" s="303" t="str">
        <f t="shared" si="11"/>
        <v>OCTUBRE</v>
      </c>
      <c r="L785" s="304">
        <f t="shared" si="12"/>
        <v>-689000</v>
      </c>
      <c r="M785" s="305"/>
      <c r="N785" s="306"/>
      <c r="O785" s="306"/>
      <c r="P785" s="306"/>
      <c r="Q785" s="306"/>
      <c r="R785" s="306"/>
    </row>
    <row r="786" spans="1:18" s="307" customFormat="1" ht="17.25" customHeight="1">
      <c r="A786" s="297"/>
      <c r="B786" s="298"/>
      <c r="C786" s="299">
        <v>45569</v>
      </c>
      <c r="D786" s="300" t="s">
        <v>113</v>
      </c>
      <c r="E786" s="301">
        <f t="shared" si="15"/>
        <v>461850000</v>
      </c>
      <c r="F786" s="300" t="s">
        <v>97</v>
      </c>
      <c r="G786" s="301">
        <v>500000</v>
      </c>
      <c r="H786" s="236">
        <v>923.7</v>
      </c>
      <c r="I786" s="302">
        <v>923.74</v>
      </c>
      <c r="J786" s="300" t="s">
        <v>112</v>
      </c>
      <c r="K786" s="303" t="str">
        <f t="shared" si="11"/>
        <v>OCTUBRE</v>
      </c>
      <c r="L786" s="304">
        <f t="shared" si="12"/>
        <v>20000</v>
      </c>
      <c r="M786" s="305"/>
      <c r="N786" s="306"/>
      <c r="O786" s="306"/>
      <c r="P786" s="306"/>
      <c r="Q786" s="306"/>
      <c r="R786" s="306"/>
    </row>
    <row r="787" spans="1:18" s="242" customFormat="1" ht="17.25" customHeight="1">
      <c r="A787" s="230"/>
      <c r="B787" s="231"/>
      <c r="C787" s="232">
        <v>45572</v>
      </c>
      <c r="D787" s="233" t="s">
        <v>113</v>
      </c>
      <c r="E787" s="234">
        <f t="shared" si="15"/>
        <v>464100000</v>
      </c>
      <c r="F787" s="233" t="s">
        <v>97</v>
      </c>
      <c r="G787" s="234">
        <v>500000</v>
      </c>
      <c r="H787" s="236">
        <v>928.2</v>
      </c>
      <c r="I787" s="237">
        <v>925.86</v>
      </c>
      <c r="J787" s="233" t="s">
        <v>112</v>
      </c>
      <c r="K787" s="292" t="str">
        <f t="shared" si="11"/>
        <v>OCTUBRE</v>
      </c>
      <c r="L787" s="293">
        <f t="shared" si="12"/>
        <v>-1170000</v>
      </c>
      <c r="M787" s="240"/>
      <c r="N787" s="241"/>
      <c r="O787" s="241"/>
      <c r="P787" s="241"/>
      <c r="Q787" s="241"/>
      <c r="R787" s="241"/>
    </row>
    <row r="788" spans="1:18" s="242" customFormat="1" ht="17.25" customHeight="1">
      <c r="A788" s="230"/>
      <c r="B788" s="231"/>
      <c r="C788" s="232">
        <v>45572</v>
      </c>
      <c r="D788" s="233" t="s">
        <v>113</v>
      </c>
      <c r="E788" s="234">
        <f t="shared" si="15"/>
        <v>463850000</v>
      </c>
      <c r="F788" s="233" t="s">
        <v>97</v>
      </c>
      <c r="G788" s="234">
        <v>500000</v>
      </c>
      <c r="H788" s="236">
        <v>927.7</v>
      </c>
      <c r="I788" s="237">
        <v>925.86</v>
      </c>
      <c r="J788" s="233" t="s">
        <v>112</v>
      </c>
      <c r="K788" s="292" t="str">
        <f t="shared" si="11"/>
        <v>OCTUBRE</v>
      </c>
      <c r="L788" s="293">
        <f t="shared" si="12"/>
        <v>-920000</v>
      </c>
      <c r="M788" s="240"/>
      <c r="N788" s="241"/>
      <c r="O788" s="241"/>
      <c r="P788" s="241"/>
      <c r="Q788" s="241"/>
      <c r="R788" s="241"/>
    </row>
    <row r="789" spans="1:18" s="242" customFormat="1" ht="17.25" hidden="1" customHeight="1">
      <c r="A789" s="230"/>
      <c r="B789" s="231"/>
      <c r="C789" s="232">
        <v>45572</v>
      </c>
      <c r="D789" s="233" t="s">
        <v>96</v>
      </c>
      <c r="E789" s="234">
        <f t="shared" si="15"/>
        <v>835335000</v>
      </c>
      <c r="F789" s="233" t="s">
        <v>97</v>
      </c>
      <c r="G789" s="235">
        <v>900000</v>
      </c>
      <c r="H789" s="236">
        <v>928.15</v>
      </c>
      <c r="I789" s="237">
        <v>925.86</v>
      </c>
      <c r="J789" s="238" t="s">
        <v>112</v>
      </c>
      <c r="K789" s="231" t="str">
        <f t="shared" si="11"/>
        <v>OCTUBRE</v>
      </c>
      <c r="L789" s="239">
        <f t="shared" si="12"/>
        <v>-2061000</v>
      </c>
      <c r="M789" s="240"/>
      <c r="N789" s="241"/>
      <c r="O789" s="241"/>
      <c r="P789" s="241"/>
      <c r="Q789" s="241"/>
      <c r="R789" s="241"/>
    </row>
    <row r="790" spans="1:18" s="242" customFormat="1" ht="17.25" hidden="1" customHeight="1">
      <c r="A790" s="230"/>
      <c r="B790" s="231"/>
      <c r="C790" s="232">
        <v>45573</v>
      </c>
      <c r="D790" s="233" t="s">
        <v>96</v>
      </c>
      <c r="E790" s="234">
        <f t="shared" si="15"/>
        <v>935200000</v>
      </c>
      <c r="F790" s="233" t="s">
        <v>97</v>
      </c>
      <c r="G790" s="235">
        <v>1000000</v>
      </c>
      <c r="H790" s="236">
        <v>935.2</v>
      </c>
      <c r="I790" s="237">
        <v>933.62</v>
      </c>
      <c r="J790" s="238" t="s">
        <v>112</v>
      </c>
      <c r="K790" s="231" t="str">
        <f t="shared" si="11"/>
        <v>OCTUBRE</v>
      </c>
      <c r="L790" s="239">
        <f t="shared" si="12"/>
        <v>-1580000</v>
      </c>
      <c r="M790" s="240"/>
      <c r="N790" s="241"/>
      <c r="O790" s="241"/>
      <c r="P790" s="241"/>
      <c r="Q790" s="241"/>
      <c r="R790" s="241"/>
    </row>
    <row r="791" spans="1:18" s="242" customFormat="1" ht="17.25" customHeight="1">
      <c r="A791" s="230"/>
      <c r="B791" s="231"/>
      <c r="C791" s="232">
        <v>45573</v>
      </c>
      <c r="D791" s="233" t="s">
        <v>113</v>
      </c>
      <c r="E791" s="234">
        <f t="shared" si="15"/>
        <v>466600000</v>
      </c>
      <c r="F791" s="233" t="s">
        <v>97</v>
      </c>
      <c r="G791" s="234">
        <v>500000</v>
      </c>
      <c r="H791" s="236">
        <v>933.2</v>
      </c>
      <c r="I791" s="237">
        <v>933.62</v>
      </c>
      <c r="J791" s="233" t="s">
        <v>112</v>
      </c>
      <c r="K791" s="292" t="str">
        <f t="shared" si="11"/>
        <v>OCTUBRE</v>
      </c>
      <c r="L791" s="293">
        <f t="shared" si="12"/>
        <v>210000</v>
      </c>
      <c r="M791" s="240"/>
      <c r="N791" s="241"/>
      <c r="O791" s="241"/>
      <c r="P791" s="241"/>
      <c r="Q791" s="241"/>
      <c r="R791" s="241"/>
    </row>
    <row r="792" spans="1:18" s="242" customFormat="1" ht="17.25" customHeight="1">
      <c r="A792" s="230"/>
      <c r="B792" s="231"/>
      <c r="C792" s="232">
        <v>45573</v>
      </c>
      <c r="D792" s="233" t="s">
        <v>113</v>
      </c>
      <c r="E792" s="234">
        <f t="shared" si="15"/>
        <v>466850000</v>
      </c>
      <c r="F792" s="233" t="s">
        <v>97</v>
      </c>
      <c r="G792" s="234">
        <v>500000</v>
      </c>
      <c r="H792" s="236">
        <v>933.7</v>
      </c>
      <c r="I792" s="237">
        <v>933.62</v>
      </c>
      <c r="J792" s="233" t="s">
        <v>112</v>
      </c>
      <c r="K792" s="292" t="str">
        <f t="shared" si="11"/>
        <v>OCTUBRE</v>
      </c>
      <c r="L792" s="293">
        <f t="shared" si="12"/>
        <v>-40000</v>
      </c>
      <c r="M792" s="240"/>
      <c r="N792" s="241"/>
      <c r="O792" s="241"/>
      <c r="P792" s="241"/>
      <c r="Q792" s="241"/>
      <c r="R792" s="241"/>
    </row>
    <row r="793" spans="1:18" s="242" customFormat="1" ht="17.25" customHeight="1">
      <c r="A793" s="230"/>
      <c r="B793" s="231"/>
      <c r="C793" s="232">
        <v>45573</v>
      </c>
      <c r="D793" s="233" t="s">
        <v>113</v>
      </c>
      <c r="E793" s="234">
        <f t="shared" si="15"/>
        <v>466500000</v>
      </c>
      <c r="F793" s="233" t="s">
        <v>97</v>
      </c>
      <c r="G793" s="234">
        <v>500000</v>
      </c>
      <c r="H793" s="236">
        <v>933</v>
      </c>
      <c r="I793" s="237">
        <v>933.62</v>
      </c>
      <c r="J793" s="233" t="s">
        <v>112</v>
      </c>
      <c r="K793" s="292" t="str">
        <f t="shared" si="11"/>
        <v>OCTUBRE</v>
      </c>
      <c r="L793" s="293">
        <f t="shared" si="12"/>
        <v>310000</v>
      </c>
      <c r="M793" s="240"/>
      <c r="N793" s="241"/>
      <c r="O793" s="241"/>
      <c r="P793" s="241"/>
      <c r="Q793" s="241"/>
      <c r="R793" s="241"/>
    </row>
    <row r="794" spans="1:18" ht="17.25" hidden="1" customHeight="1">
      <c r="A794" s="177"/>
      <c r="B794" s="201"/>
      <c r="C794" s="214">
        <v>45573</v>
      </c>
      <c r="D794" s="170" t="s">
        <v>114</v>
      </c>
      <c r="E794" s="171">
        <f t="shared" si="15"/>
        <v>280260000</v>
      </c>
      <c r="F794" s="170" t="s">
        <v>97</v>
      </c>
      <c r="G794" s="182">
        <v>300000</v>
      </c>
      <c r="H794" s="173">
        <v>934.2</v>
      </c>
      <c r="I794" s="221">
        <v>933.62</v>
      </c>
      <c r="J794" s="188" t="s">
        <v>105</v>
      </c>
      <c r="K794" s="201" t="str">
        <f t="shared" si="11"/>
        <v>OCTUBRE</v>
      </c>
      <c r="L794" s="217">
        <f t="shared" si="12"/>
        <v>-174000</v>
      </c>
      <c r="M794" s="218"/>
      <c r="N794" s="159"/>
      <c r="O794" s="159"/>
      <c r="P794" s="159"/>
      <c r="Q794" s="159"/>
      <c r="R794" s="159"/>
    </row>
    <row r="795" spans="1:18" s="242" customFormat="1" ht="17.25" customHeight="1">
      <c r="A795" s="230"/>
      <c r="B795" s="231"/>
      <c r="C795" s="232">
        <v>45574</v>
      </c>
      <c r="D795" s="233" t="s">
        <v>113</v>
      </c>
      <c r="E795" s="234">
        <f t="shared" si="15"/>
        <v>468000000</v>
      </c>
      <c r="F795" s="233" t="s">
        <v>97</v>
      </c>
      <c r="G795" s="234">
        <v>500000</v>
      </c>
      <c r="H795" s="236">
        <v>936</v>
      </c>
      <c r="I795" s="237">
        <v>934.84</v>
      </c>
      <c r="J795" s="233" t="s">
        <v>112</v>
      </c>
      <c r="K795" s="292" t="str">
        <f t="shared" si="11"/>
        <v>OCTUBRE</v>
      </c>
      <c r="L795" s="293">
        <f t="shared" si="12"/>
        <v>-580000</v>
      </c>
      <c r="M795" s="240"/>
      <c r="N795" s="241"/>
      <c r="O795" s="241"/>
      <c r="P795" s="241"/>
      <c r="Q795" s="241"/>
      <c r="R795" s="241"/>
    </row>
    <row r="796" spans="1:18" s="242" customFormat="1" ht="17.25" customHeight="1">
      <c r="A796" s="230"/>
      <c r="B796" s="231"/>
      <c r="C796" s="232">
        <v>45574</v>
      </c>
      <c r="D796" s="233" t="s">
        <v>113</v>
      </c>
      <c r="E796" s="234">
        <f t="shared" si="15"/>
        <v>701400000</v>
      </c>
      <c r="F796" s="233" t="s">
        <v>97</v>
      </c>
      <c r="G796" s="234">
        <v>750000</v>
      </c>
      <c r="H796" s="236">
        <v>935.2</v>
      </c>
      <c r="I796" s="237">
        <v>934.84</v>
      </c>
      <c r="J796" s="233" t="s">
        <v>112</v>
      </c>
      <c r="K796" s="292" t="str">
        <f t="shared" si="11"/>
        <v>OCTUBRE</v>
      </c>
      <c r="L796" s="293">
        <f t="shared" si="12"/>
        <v>-270000</v>
      </c>
      <c r="M796" s="240"/>
      <c r="N796" s="241"/>
      <c r="O796" s="241"/>
      <c r="P796" s="241"/>
      <c r="Q796" s="241"/>
      <c r="R796" s="241"/>
    </row>
    <row r="797" spans="1:18" s="242" customFormat="1" ht="17.25" customHeight="1">
      <c r="A797" s="230"/>
      <c r="B797" s="231"/>
      <c r="C797" s="232">
        <v>45574</v>
      </c>
      <c r="D797" s="233" t="s">
        <v>113</v>
      </c>
      <c r="E797" s="234">
        <f t="shared" si="15"/>
        <v>467500000</v>
      </c>
      <c r="F797" s="233" t="s">
        <v>97</v>
      </c>
      <c r="G797" s="234">
        <v>500000</v>
      </c>
      <c r="H797" s="236">
        <v>935</v>
      </c>
      <c r="I797" s="237">
        <v>934.84</v>
      </c>
      <c r="J797" s="233" t="s">
        <v>112</v>
      </c>
      <c r="K797" s="292" t="str">
        <f t="shared" si="11"/>
        <v>OCTUBRE</v>
      </c>
      <c r="L797" s="293">
        <f t="shared" si="12"/>
        <v>-80000</v>
      </c>
      <c r="M797" s="240"/>
      <c r="N797" s="241"/>
      <c r="O797" s="241"/>
      <c r="P797" s="241"/>
      <c r="Q797" s="241"/>
      <c r="R797" s="241"/>
    </row>
    <row r="798" spans="1:18" ht="17.25" hidden="1" customHeight="1">
      <c r="A798" s="177"/>
      <c r="B798" s="201"/>
      <c r="C798" s="214">
        <v>45575</v>
      </c>
      <c r="D798" s="170" t="s">
        <v>114</v>
      </c>
      <c r="E798" s="171">
        <f t="shared" si="15"/>
        <v>232300000</v>
      </c>
      <c r="F798" s="170" t="s">
        <v>97</v>
      </c>
      <c r="G798" s="182">
        <v>250000</v>
      </c>
      <c r="H798" s="173">
        <v>929.2</v>
      </c>
      <c r="I798" s="216">
        <v>931.26</v>
      </c>
      <c r="J798" s="188" t="s">
        <v>105</v>
      </c>
      <c r="K798" s="201" t="str">
        <f t="shared" si="11"/>
        <v>OCTUBRE</v>
      </c>
      <c r="L798" s="217">
        <f t="shared" si="12"/>
        <v>515000</v>
      </c>
      <c r="M798" s="175"/>
      <c r="N798" s="159"/>
      <c r="O798" s="159"/>
      <c r="P798" s="159"/>
      <c r="Q798" s="159"/>
      <c r="R798" s="159"/>
    </row>
    <row r="799" spans="1:18" s="242" customFormat="1" ht="17.25" customHeight="1">
      <c r="A799" s="230"/>
      <c r="B799" s="231"/>
      <c r="C799" s="232">
        <v>45575</v>
      </c>
      <c r="D799" s="233" t="s">
        <v>113</v>
      </c>
      <c r="E799" s="234">
        <f t="shared" si="15"/>
        <v>418545000</v>
      </c>
      <c r="F799" s="233" t="s">
        <v>97</v>
      </c>
      <c r="G799" s="234">
        <v>450000</v>
      </c>
      <c r="H799" s="236">
        <v>930.1</v>
      </c>
      <c r="I799" s="294">
        <v>931.26</v>
      </c>
      <c r="J799" s="233" t="s">
        <v>112</v>
      </c>
      <c r="K799" s="292" t="str">
        <f t="shared" si="11"/>
        <v>OCTUBRE</v>
      </c>
      <c r="L799" s="293">
        <f t="shared" si="12"/>
        <v>522000</v>
      </c>
      <c r="M799" s="240"/>
      <c r="N799" s="241"/>
      <c r="O799" s="241"/>
      <c r="P799" s="241"/>
      <c r="Q799" s="241"/>
      <c r="R799" s="241"/>
    </row>
    <row r="800" spans="1:18" s="242" customFormat="1" ht="17.25" customHeight="1">
      <c r="A800" s="230"/>
      <c r="B800" s="231"/>
      <c r="C800" s="232">
        <v>45575</v>
      </c>
      <c r="D800" s="233" t="s">
        <v>113</v>
      </c>
      <c r="E800" s="234">
        <f t="shared" si="15"/>
        <v>511500000</v>
      </c>
      <c r="F800" s="233" t="s">
        <v>97</v>
      </c>
      <c r="G800" s="234">
        <v>550000</v>
      </c>
      <c r="H800" s="236">
        <v>930</v>
      </c>
      <c r="I800" s="294">
        <v>931.26</v>
      </c>
      <c r="J800" s="233" t="s">
        <v>112</v>
      </c>
      <c r="K800" s="292" t="str">
        <f t="shared" si="11"/>
        <v>OCTUBRE</v>
      </c>
      <c r="L800" s="293">
        <f t="shared" si="12"/>
        <v>693000</v>
      </c>
      <c r="M800" s="240"/>
      <c r="N800" s="241"/>
      <c r="O800" s="241"/>
      <c r="P800" s="241"/>
      <c r="Q800" s="241"/>
      <c r="R800" s="241"/>
    </row>
    <row r="801" spans="1:18" s="242" customFormat="1" ht="17.25" customHeight="1">
      <c r="A801" s="230"/>
      <c r="B801" s="231"/>
      <c r="C801" s="232">
        <v>45575</v>
      </c>
      <c r="D801" s="233" t="s">
        <v>113</v>
      </c>
      <c r="E801" s="234">
        <f t="shared" si="15"/>
        <v>557820000</v>
      </c>
      <c r="F801" s="233" t="s">
        <v>97</v>
      </c>
      <c r="G801" s="234">
        <v>600000</v>
      </c>
      <c r="H801" s="236">
        <v>929.7</v>
      </c>
      <c r="I801" s="294">
        <v>931.26</v>
      </c>
      <c r="J801" s="233" t="s">
        <v>112</v>
      </c>
      <c r="K801" s="292" t="str">
        <f t="shared" si="11"/>
        <v>OCTUBRE</v>
      </c>
      <c r="L801" s="293">
        <f t="shared" si="12"/>
        <v>936000</v>
      </c>
      <c r="M801" s="240"/>
      <c r="N801" s="241"/>
      <c r="O801" s="241"/>
      <c r="P801" s="241"/>
      <c r="Q801" s="241"/>
      <c r="R801" s="241"/>
    </row>
    <row r="802" spans="1:18" s="242" customFormat="1" ht="17.25" hidden="1" customHeight="1">
      <c r="A802" s="230"/>
      <c r="B802" s="231"/>
      <c r="C802" s="232">
        <v>45576</v>
      </c>
      <c r="D802" s="233" t="s">
        <v>96</v>
      </c>
      <c r="E802" s="234">
        <f t="shared" si="15"/>
        <v>695025000</v>
      </c>
      <c r="F802" s="233" t="s">
        <v>97</v>
      </c>
      <c r="G802" s="235">
        <v>750000</v>
      </c>
      <c r="H802" s="236">
        <v>926.7</v>
      </c>
      <c r="I802" s="237">
        <v>926.07</v>
      </c>
      <c r="J802" s="238" t="s">
        <v>112</v>
      </c>
      <c r="K802" s="231" t="str">
        <f t="shared" si="11"/>
        <v>OCTUBRE</v>
      </c>
      <c r="L802" s="239">
        <f t="shared" si="12"/>
        <v>-472500</v>
      </c>
      <c r="M802" s="240"/>
      <c r="N802" s="241"/>
      <c r="O802" s="241"/>
      <c r="P802" s="241"/>
      <c r="Q802" s="241"/>
      <c r="R802" s="241"/>
    </row>
    <row r="803" spans="1:18" s="242" customFormat="1" ht="17.25" customHeight="1">
      <c r="A803" s="230"/>
      <c r="B803" s="231"/>
      <c r="C803" s="232">
        <v>45576</v>
      </c>
      <c r="D803" s="233" t="s">
        <v>113</v>
      </c>
      <c r="E803" s="234">
        <f t="shared" si="15"/>
        <v>508310000</v>
      </c>
      <c r="F803" s="233" t="s">
        <v>97</v>
      </c>
      <c r="G803" s="234">
        <v>550000</v>
      </c>
      <c r="H803" s="236">
        <v>924.2</v>
      </c>
      <c r="I803" s="237">
        <v>926.07</v>
      </c>
      <c r="J803" s="233" t="s">
        <v>112</v>
      </c>
      <c r="K803" s="292" t="str">
        <f t="shared" si="11"/>
        <v>OCTUBRE</v>
      </c>
      <c r="L803" s="293">
        <f t="shared" si="12"/>
        <v>1028500</v>
      </c>
      <c r="M803" s="240"/>
      <c r="N803" s="241"/>
      <c r="O803" s="241"/>
      <c r="P803" s="241"/>
      <c r="Q803" s="241"/>
      <c r="R803" s="241"/>
    </row>
    <row r="804" spans="1:18" s="242" customFormat="1" ht="17.25" customHeight="1">
      <c r="A804" s="230"/>
      <c r="B804" s="231"/>
      <c r="C804" s="232">
        <v>45579</v>
      </c>
      <c r="D804" s="233" t="s">
        <v>113</v>
      </c>
      <c r="E804" s="234">
        <f t="shared" si="15"/>
        <v>464100000</v>
      </c>
      <c r="F804" s="233" t="s">
        <v>97</v>
      </c>
      <c r="G804" s="234">
        <v>500000</v>
      </c>
      <c r="H804" s="236">
        <v>928.2</v>
      </c>
      <c r="I804" s="237">
        <v>928.37</v>
      </c>
      <c r="J804" s="233" t="s">
        <v>112</v>
      </c>
      <c r="K804" s="292" t="str">
        <f t="shared" si="11"/>
        <v>OCTUBRE</v>
      </c>
      <c r="L804" s="293">
        <f t="shared" si="12"/>
        <v>85000</v>
      </c>
      <c r="M804" s="240"/>
      <c r="N804" s="241"/>
      <c r="O804" s="241"/>
      <c r="P804" s="241"/>
      <c r="Q804" s="241"/>
      <c r="R804" s="241"/>
    </row>
    <row r="805" spans="1:18" s="242" customFormat="1" ht="17.25" customHeight="1">
      <c r="A805" s="230"/>
      <c r="B805" s="231"/>
      <c r="C805" s="232">
        <v>45579</v>
      </c>
      <c r="D805" s="233" t="s">
        <v>113</v>
      </c>
      <c r="E805" s="234">
        <f t="shared" si="15"/>
        <v>510620000</v>
      </c>
      <c r="F805" s="233" t="s">
        <v>97</v>
      </c>
      <c r="G805" s="234">
        <v>550000</v>
      </c>
      <c r="H805" s="236">
        <v>928.4</v>
      </c>
      <c r="I805" s="237">
        <v>928.37</v>
      </c>
      <c r="J805" s="233" t="s">
        <v>112</v>
      </c>
      <c r="K805" s="292" t="str">
        <f t="shared" si="11"/>
        <v>OCTUBRE</v>
      </c>
      <c r="L805" s="293">
        <f t="shared" si="12"/>
        <v>-16500</v>
      </c>
      <c r="M805" s="240"/>
      <c r="N805" s="241"/>
      <c r="O805" s="241"/>
      <c r="P805" s="241"/>
      <c r="Q805" s="241"/>
      <c r="R805" s="241"/>
    </row>
    <row r="806" spans="1:18" s="242" customFormat="1" ht="17.25" hidden="1" customHeight="1">
      <c r="A806" s="230"/>
      <c r="B806" s="231"/>
      <c r="C806" s="232">
        <v>45579</v>
      </c>
      <c r="D806" s="233" t="s">
        <v>96</v>
      </c>
      <c r="E806" s="234">
        <f t="shared" si="15"/>
        <v>649810000</v>
      </c>
      <c r="F806" s="233" t="s">
        <v>97</v>
      </c>
      <c r="G806" s="235">
        <v>700000</v>
      </c>
      <c r="H806" s="236">
        <v>928.3</v>
      </c>
      <c r="I806" s="237">
        <v>928.37</v>
      </c>
      <c r="J806" s="238" t="s">
        <v>112</v>
      </c>
      <c r="K806" s="231" t="str">
        <f t="shared" si="11"/>
        <v>OCTUBRE</v>
      </c>
      <c r="L806" s="239">
        <f t="shared" si="12"/>
        <v>49000</v>
      </c>
      <c r="M806" s="240"/>
      <c r="N806" s="241"/>
      <c r="O806" s="241"/>
      <c r="P806" s="241"/>
      <c r="Q806" s="241"/>
      <c r="R806" s="241"/>
    </row>
    <row r="807" spans="1:18" ht="17.25" hidden="1" customHeight="1">
      <c r="A807" s="177"/>
      <c r="B807" s="201"/>
      <c r="C807" s="214">
        <v>45579</v>
      </c>
      <c r="D807" s="219" t="s">
        <v>104</v>
      </c>
      <c r="E807" s="171">
        <f t="shared" si="15"/>
        <v>278490000</v>
      </c>
      <c r="F807" s="170" t="s">
        <v>97</v>
      </c>
      <c r="G807" s="182">
        <v>300000</v>
      </c>
      <c r="H807" s="179">
        <v>928.3</v>
      </c>
      <c r="I807" s="221">
        <v>928.37</v>
      </c>
      <c r="J807" s="188" t="s">
        <v>105</v>
      </c>
      <c r="K807" s="201" t="str">
        <f t="shared" si="11"/>
        <v>OCTUBRE</v>
      </c>
      <c r="L807" s="217">
        <f t="shared" si="12"/>
        <v>21000</v>
      </c>
      <c r="M807" s="175"/>
      <c r="N807" s="159"/>
      <c r="O807" s="159"/>
      <c r="P807" s="159"/>
      <c r="Q807" s="159"/>
      <c r="R807" s="159"/>
    </row>
    <row r="808" spans="1:18" s="242" customFormat="1" ht="17.25" customHeight="1">
      <c r="A808" s="230"/>
      <c r="B808" s="231"/>
      <c r="C808" s="232">
        <v>45580</v>
      </c>
      <c r="D808" s="233" t="s">
        <v>113</v>
      </c>
      <c r="E808" s="234">
        <f t="shared" si="15"/>
        <v>1130160000</v>
      </c>
      <c r="F808" s="233" t="s">
        <v>97</v>
      </c>
      <c r="G808" s="234">
        <v>1200000</v>
      </c>
      <c r="H808" s="236">
        <v>941.8</v>
      </c>
      <c r="I808" s="237">
        <v>937.29</v>
      </c>
      <c r="J808" s="233" t="s">
        <v>112</v>
      </c>
      <c r="K808" s="292" t="str">
        <f t="shared" si="11"/>
        <v>OCTUBRE</v>
      </c>
      <c r="L808" s="293">
        <f t="shared" si="12"/>
        <v>-5412000</v>
      </c>
      <c r="M808" s="240"/>
      <c r="N808" s="241"/>
      <c r="O808" s="241"/>
      <c r="P808" s="241"/>
      <c r="Q808" s="241"/>
      <c r="R808" s="241"/>
    </row>
    <row r="809" spans="1:18" s="242" customFormat="1" ht="17.25" customHeight="1">
      <c r="A809" s="230"/>
      <c r="B809" s="231"/>
      <c r="C809" s="232">
        <v>45580</v>
      </c>
      <c r="D809" s="233" t="s">
        <v>113</v>
      </c>
      <c r="E809" s="234">
        <f t="shared" si="15"/>
        <v>281160000</v>
      </c>
      <c r="F809" s="233" t="s">
        <v>97</v>
      </c>
      <c r="G809" s="234">
        <v>300000</v>
      </c>
      <c r="H809" s="236">
        <v>937.2</v>
      </c>
      <c r="I809" s="237">
        <v>937.29</v>
      </c>
      <c r="J809" s="233" t="s">
        <v>112</v>
      </c>
      <c r="K809" s="292" t="str">
        <f t="shared" si="11"/>
        <v>OCTUBRE</v>
      </c>
      <c r="L809" s="293">
        <f t="shared" si="12"/>
        <v>27000</v>
      </c>
      <c r="M809" s="240"/>
      <c r="N809" s="241"/>
      <c r="O809" s="241"/>
      <c r="P809" s="241"/>
      <c r="Q809" s="241"/>
      <c r="R809" s="241"/>
    </row>
    <row r="810" spans="1:18" s="242" customFormat="1" ht="17.25" customHeight="1">
      <c r="A810" s="230"/>
      <c r="B810" s="231"/>
      <c r="C810" s="232">
        <v>45581</v>
      </c>
      <c r="D810" s="233" t="s">
        <v>113</v>
      </c>
      <c r="E810" s="234">
        <f t="shared" si="15"/>
        <v>471100000</v>
      </c>
      <c r="F810" s="233" t="s">
        <v>97</v>
      </c>
      <c r="G810" s="234">
        <v>500000</v>
      </c>
      <c r="H810" s="236">
        <v>942.2</v>
      </c>
      <c r="I810" s="237">
        <v>941.3</v>
      </c>
      <c r="J810" s="233" t="s">
        <v>112</v>
      </c>
      <c r="K810" s="292" t="str">
        <f t="shared" si="11"/>
        <v>OCTUBRE</v>
      </c>
      <c r="L810" s="293">
        <f t="shared" si="12"/>
        <v>-450000</v>
      </c>
      <c r="M810" s="240"/>
      <c r="N810" s="241"/>
      <c r="O810" s="241"/>
      <c r="P810" s="241"/>
      <c r="Q810" s="241"/>
      <c r="R810" s="241"/>
    </row>
    <row r="811" spans="1:18" s="242" customFormat="1" ht="17.25" customHeight="1">
      <c r="A811" s="230"/>
      <c r="B811" s="231"/>
      <c r="C811" s="232">
        <v>45581</v>
      </c>
      <c r="D811" s="233" t="s">
        <v>113</v>
      </c>
      <c r="E811" s="234">
        <f t="shared" si="15"/>
        <v>470600000</v>
      </c>
      <c r="F811" s="233" t="s">
        <v>97</v>
      </c>
      <c r="G811" s="234">
        <v>500000</v>
      </c>
      <c r="H811" s="236">
        <v>941.2</v>
      </c>
      <c r="I811" s="237">
        <v>941.3</v>
      </c>
      <c r="J811" s="233" t="s">
        <v>112</v>
      </c>
      <c r="K811" s="292" t="str">
        <f t="shared" si="11"/>
        <v>OCTUBRE</v>
      </c>
      <c r="L811" s="293">
        <f t="shared" si="12"/>
        <v>50000</v>
      </c>
      <c r="M811" s="240"/>
      <c r="N811" s="241"/>
      <c r="O811" s="241"/>
      <c r="P811" s="241"/>
      <c r="Q811" s="241"/>
      <c r="R811" s="241"/>
    </row>
    <row r="812" spans="1:18" s="242" customFormat="1" ht="17.25" customHeight="1">
      <c r="A812" s="230"/>
      <c r="B812" s="231"/>
      <c r="C812" s="232">
        <v>45581</v>
      </c>
      <c r="D812" s="233" t="s">
        <v>113</v>
      </c>
      <c r="E812" s="234">
        <f t="shared" si="15"/>
        <v>376480000</v>
      </c>
      <c r="F812" s="233" t="s">
        <v>97</v>
      </c>
      <c r="G812" s="234">
        <v>400000</v>
      </c>
      <c r="H812" s="236">
        <v>941.2</v>
      </c>
      <c r="I812" s="237">
        <v>941.3</v>
      </c>
      <c r="J812" s="233" t="s">
        <v>112</v>
      </c>
      <c r="K812" s="292" t="str">
        <f t="shared" si="11"/>
        <v>OCTUBRE</v>
      </c>
      <c r="L812" s="293">
        <f t="shared" si="12"/>
        <v>40000</v>
      </c>
      <c r="M812" s="240"/>
      <c r="N812" s="241"/>
      <c r="O812" s="241"/>
      <c r="P812" s="241"/>
      <c r="Q812" s="241"/>
      <c r="R812" s="241"/>
    </row>
    <row r="813" spans="1:18" s="242" customFormat="1" ht="17.25" customHeight="1">
      <c r="A813" s="230"/>
      <c r="B813" s="231"/>
      <c r="C813" s="232">
        <v>45581</v>
      </c>
      <c r="D813" s="233" t="s">
        <v>113</v>
      </c>
      <c r="E813" s="234">
        <f t="shared" si="15"/>
        <v>282510000</v>
      </c>
      <c r="F813" s="233" t="s">
        <v>97</v>
      </c>
      <c r="G813" s="234">
        <v>300000</v>
      </c>
      <c r="H813" s="236">
        <v>941.7</v>
      </c>
      <c r="I813" s="237">
        <v>941.3</v>
      </c>
      <c r="J813" s="233" t="s">
        <v>112</v>
      </c>
      <c r="K813" s="292" t="str">
        <f t="shared" si="11"/>
        <v>OCTUBRE</v>
      </c>
      <c r="L813" s="293">
        <f t="shared" si="12"/>
        <v>-120000</v>
      </c>
      <c r="M813" s="240"/>
      <c r="N813" s="241"/>
      <c r="O813" s="241"/>
      <c r="P813" s="241"/>
      <c r="Q813" s="241"/>
      <c r="R813" s="241"/>
    </row>
    <row r="814" spans="1:18" ht="17.25" hidden="1" customHeight="1">
      <c r="A814" s="177"/>
      <c r="B814" s="201"/>
      <c r="C814" s="214">
        <v>45581</v>
      </c>
      <c r="D814" s="176" t="s">
        <v>115</v>
      </c>
      <c r="E814" s="171">
        <f t="shared" si="15"/>
        <v>470800000</v>
      </c>
      <c r="F814" s="176" t="s">
        <v>116</v>
      </c>
      <c r="G814" s="171">
        <v>500000</v>
      </c>
      <c r="H814" s="179">
        <v>941.6</v>
      </c>
      <c r="I814" s="221">
        <v>941.3</v>
      </c>
      <c r="J814" s="170" t="s">
        <v>112</v>
      </c>
      <c r="K814" s="176" t="str">
        <f t="shared" si="11"/>
        <v>OCTUBRE</v>
      </c>
      <c r="L814" s="224">
        <f t="shared" si="12"/>
        <v>-150000</v>
      </c>
      <c r="M814" s="175"/>
      <c r="N814" s="159"/>
      <c r="O814" s="159"/>
      <c r="P814" s="159"/>
      <c r="Q814" s="159"/>
      <c r="R814" s="159"/>
    </row>
    <row r="815" spans="1:18" ht="17.25" hidden="1" customHeight="1">
      <c r="A815" s="177"/>
      <c r="B815" s="201"/>
      <c r="C815" s="214">
        <v>45581</v>
      </c>
      <c r="D815" s="219" t="s">
        <v>104</v>
      </c>
      <c r="E815" s="171">
        <f t="shared" si="15"/>
        <v>282495000</v>
      </c>
      <c r="F815" s="170" t="s">
        <v>97</v>
      </c>
      <c r="G815" s="182">
        <v>300000</v>
      </c>
      <c r="H815" s="179">
        <v>941.65</v>
      </c>
      <c r="I815" s="221">
        <v>941.3</v>
      </c>
      <c r="J815" s="188" t="s">
        <v>105</v>
      </c>
      <c r="K815" s="201" t="str">
        <f t="shared" si="11"/>
        <v>OCTUBRE</v>
      </c>
      <c r="L815" s="217">
        <f t="shared" si="12"/>
        <v>-105000</v>
      </c>
      <c r="M815" s="175"/>
      <c r="N815" s="159"/>
      <c r="O815" s="159"/>
      <c r="P815" s="159"/>
      <c r="Q815" s="159"/>
      <c r="R815" s="159"/>
    </row>
    <row r="816" spans="1:18" s="242" customFormat="1" ht="17.25" customHeight="1">
      <c r="A816" s="230"/>
      <c r="B816" s="231"/>
      <c r="C816" s="232">
        <v>45582</v>
      </c>
      <c r="D816" s="233" t="s">
        <v>113</v>
      </c>
      <c r="E816" s="234">
        <f t="shared" si="15"/>
        <v>236425000</v>
      </c>
      <c r="F816" s="233" t="s">
        <v>97</v>
      </c>
      <c r="G816" s="234">
        <v>250000</v>
      </c>
      <c r="H816" s="236">
        <v>945.7</v>
      </c>
      <c r="I816" s="237">
        <v>945.01</v>
      </c>
      <c r="J816" s="233" t="s">
        <v>112</v>
      </c>
      <c r="K816" s="292" t="str">
        <f t="shared" si="11"/>
        <v>OCTUBRE</v>
      </c>
      <c r="L816" s="293">
        <f t="shared" si="12"/>
        <v>-172500</v>
      </c>
      <c r="M816" s="240"/>
      <c r="N816" s="241"/>
      <c r="O816" s="241"/>
      <c r="P816" s="241"/>
      <c r="Q816" s="241"/>
      <c r="R816" s="241"/>
    </row>
    <row r="817" spans="1:18" s="242" customFormat="1" ht="17.25" customHeight="1">
      <c r="A817" s="230"/>
      <c r="B817" s="231"/>
      <c r="C817" s="232">
        <v>45582</v>
      </c>
      <c r="D817" s="233" t="s">
        <v>113</v>
      </c>
      <c r="E817" s="234">
        <f t="shared" si="15"/>
        <v>472700000</v>
      </c>
      <c r="F817" s="233" t="s">
        <v>97</v>
      </c>
      <c r="G817" s="234">
        <v>500000</v>
      </c>
      <c r="H817" s="236">
        <v>945.4</v>
      </c>
      <c r="I817" s="237">
        <v>945.01</v>
      </c>
      <c r="J817" s="233" t="s">
        <v>112</v>
      </c>
      <c r="K817" s="292" t="str">
        <f t="shared" si="11"/>
        <v>OCTUBRE</v>
      </c>
      <c r="L817" s="293">
        <f t="shared" si="12"/>
        <v>-195000</v>
      </c>
      <c r="M817" s="240"/>
      <c r="N817" s="241"/>
      <c r="O817" s="241"/>
      <c r="P817" s="241"/>
      <c r="Q817" s="241"/>
      <c r="R817" s="241"/>
    </row>
    <row r="818" spans="1:18" s="242" customFormat="1" ht="17.25" customHeight="1">
      <c r="A818" s="230"/>
      <c r="B818" s="231"/>
      <c r="C818" s="232">
        <v>45582</v>
      </c>
      <c r="D818" s="233" t="s">
        <v>113</v>
      </c>
      <c r="E818" s="234">
        <f t="shared" si="15"/>
        <v>474200000</v>
      </c>
      <c r="F818" s="233" t="s">
        <v>97</v>
      </c>
      <c r="G818" s="234">
        <v>500000</v>
      </c>
      <c r="H818" s="236">
        <v>948.4</v>
      </c>
      <c r="I818" s="237">
        <v>945.01</v>
      </c>
      <c r="J818" s="233" t="s">
        <v>112</v>
      </c>
      <c r="K818" s="292" t="str">
        <f t="shared" si="11"/>
        <v>OCTUBRE</v>
      </c>
      <c r="L818" s="293">
        <f t="shared" si="12"/>
        <v>-1695000</v>
      </c>
      <c r="M818" s="240"/>
      <c r="N818" s="241"/>
      <c r="O818" s="241"/>
      <c r="P818" s="241"/>
      <c r="Q818" s="241"/>
      <c r="R818" s="241"/>
    </row>
    <row r="819" spans="1:18" s="242" customFormat="1" ht="17.25" hidden="1" customHeight="1">
      <c r="A819" s="230"/>
      <c r="B819" s="231"/>
      <c r="C819" s="232">
        <v>45583</v>
      </c>
      <c r="D819" s="233" t="s">
        <v>96</v>
      </c>
      <c r="E819" s="234">
        <f t="shared" si="15"/>
        <v>664090000</v>
      </c>
      <c r="F819" s="233" t="s">
        <v>97</v>
      </c>
      <c r="G819" s="235">
        <v>700000</v>
      </c>
      <c r="H819" s="236">
        <v>948.7</v>
      </c>
      <c r="I819" s="237">
        <v>946.99</v>
      </c>
      <c r="J819" s="238" t="s">
        <v>112</v>
      </c>
      <c r="K819" s="231" t="str">
        <f t="shared" si="11"/>
        <v>OCTUBRE</v>
      </c>
      <c r="L819" s="239">
        <f t="shared" si="12"/>
        <v>-1197000</v>
      </c>
      <c r="M819" s="240"/>
      <c r="N819" s="241"/>
      <c r="O819" s="241"/>
      <c r="P819" s="241"/>
      <c r="Q819" s="241"/>
      <c r="R819" s="241"/>
    </row>
    <row r="820" spans="1:18" ht="17.25" hidden="1" customHeight="1">
      <c r="A820" s="177"/>
      <c r="B820" s="201"/>
      <c r="C820" s="214">
        <v>45583</v>
      </c>
      <c r="D820" s="219" t="s">
        <v>104</v>
      </c>
      <c r="E820" s="171">
        <f t="shared" si="15"/>
        <v>284610000</v>
      </c>
      <c r="F820" s="170" t="s">
        <v>97</v>
      </c>
      <c r="G820" s="182">
        <v>300000</v>
      </c>
      <c r="H820" s="179">
        <v>948.7</v>
      </c>
      <c r="I820" s="221">
        <v>949.34</v>
      </c>
      <c r="J820" s="188" t="s">
        <v>105</v>
      </c>
      <c r="K820" s="201" t="str">
        <f t="shared" si="11"/>
        <v>OCTUBRE</v>
      </c>
      <c r="L820" s="217">
        <f t="shared" si="12"/>
        <v>192000</v>
      </c>
      <c r="M820" s="175"/>
      <c r="N820" s="159"/>
      <c r="O820" s="159"/>
      <c r="P820" s="159"/>
      <c r="Q820" s="159"/>
      <c r="R820" s="159"/>
    </row>
    <row r="821" spans="1:18" ht="17.25" hidden="1" customHeight="1">
      <c r="A821" s="177"/>
      <c r="B821" s="201"/>
      <c r="C821" s="214">
        <v>45586</v>
      </c>
      <c r="D821" s="176" t="s">
        <v>115</v>
      </c>
      <c r="E821" s="171">
        <f t="shared" si="15"/>
        <v>477150000</v>
      </c>
      <c r="F821" s="176" t="s">
        <v>116</v>
      </c>
      <c r="G821" s="171">
        <v>500000</v>
      </c>
      <c r="H821" s="179">
        <v>954.3</v>
      </c>
      <c r="I821" s="221">
        <v>954.39</v>
      </c>
      <c r="J821" s="170" t="s">
        <v>112</v>
      </c>
      <c r="K821" s="176" t="str">
        <f t="shared" si="11"/>
        <v>OCTUBRE</v>
      </c>
      <c r="L821" s="224">
        <f t="shared" si="12"/>
        <v>45000</v>
      </c>
      <c r="M821" s="175"/>
      <c r="N821" s="159"/>
      <c r="O821" s="159"/>
      <c r="P821" s="159"/>
      <c r="Q821" s="159"/>
      <c r="R821" s="159"/>
    </row>
    <row r="822" spans="1:18" s="242" customFormat="1" ht="17.25" customHeight="1">
      <c r="A822" s="230"/>
      <c r="B822" s="231"/>
      <c r="C822" s="232">
        <v>45586</v>
      </c>
      <c r="D822" s="233" t="s">
        <v>113</v>
      </c>
      <c r="E822" s="234">
        <f t="shared" si="15"/>
        <v>715275000</v>
      </c>
      <c r="F822" s="233" t="s">
        <v>97</v>
      </c>
      <c r="G822" s="234">
        <v>750000</v>
      </c>
      <c r="H822" s="236">
        <v>953.7</v>
      </c>
      <c r="I822" s="237">
        <v>954.39</v>
      </c>
      <c r="J822" s="233" t="s">
        <v>112</v>
      </c>
      <c r="K822" s="292" t="str">
        <f t="shared" si="11"/>
        <v>OCTUBRE</v>
      </c>
      <c r="L822" s="293">
        <f t="shared" si="12"/>
        <v>517500</v>
      </c>
      <c r="M822" s="240"/>
      <c r="N822" s="241"/>
      <c r="O822" s="241"/>
      <c r="P822" s="241"/>
      <c r="Q822" s="241"/>
      <c r="R822" s="241"/>
    </row>
    <row r="823" spans="1:18" s="242" customFormat="1" ht="17.25" customHeight="1">
      <c r="A823" s="230"/>
      <c r="B823" s="231"/>
      <c r="C823" s="232">
        <v>45586</v>
      </c>
      <c r="D823" s="233" t="s">
        <v>113</v>
      </c>
      <c r="E823" s="234">
        <f t="shared" si="15"/>
        <v>476850000</v>
      </c>
      <c r="F823" s="233" t="s">
        <v>97</v>
      </c>
      <c r="G823" s="234">
        <v>500000</v>
      </c>
      <c r="H823" s="236">
        <v>953.7</v>
      </c>
      <c r="I823" s="237">
        <v>954.39</v>
      </c>
      <c r="J823" s="233" t="s">
        <v>112</v>
      </c>
      <c r="K823" s="292" t="str">
        <f t="shared" si="11"/>
        <v>OCTUBRE</v>
      </c>
      <c r="L823" s="293">
        <f t="shared" si="12"/>
        <v>345000</v>
      </c>
      <c r="M823" s="240"/>
      <c r="N823" s="241"/>
      <c r="O823" s="241"/>
      <c r="P823" s="241"/>
      <c r="Q823" s="241"/>
      <c r="R823" s="241"/>
    </row>
    <row r="824" spans="1:18" s="242" customFormat="1" ht="17.25" customHeight="1">
      <c r="A824" s="230"/>
      <c r="B824" s="231"/>
      <c r="C824" s="232">
        <v>45586</v>
      </c>
      <c r="D824" s="233" t="s">
        <v>113</v>
      </c>
      <c r="E824" s="234">
        <f t="shared" si="15"/>
        <v>477100000</v>
      </c>
      <c r="F824" s="233" t="s">
        <v>97</v>
      </c>
      <c r="G824" s="234">
        <v>500000</v>
      </c>
      <c r="H824" s="236">
        <v>954.2</v>
      </c>
      <c r="I824" s="237">
        <v>954.39</v>
      </c>
      <c r="J824" s="233" t="s">
        <v>112</v>
      </c>
      <c r="K824" s="292" t="str">
        <f t="shared" si="11"/>
        <v>OCTUBRE</v>
      </c>
      <c r="L824" s="293">
        <f t="shared" si="12"/>
        <v>95000</v>
      </c>
      <c r="M824" s="240"/>
      <c r="N824" s="241"/>
      <c r="O824" s="241"/>
      <c r="P824" s="241"/>
      <c r="Q824" s="241"/>
      <c r="R824" s="241"/>
    </row>
    <row r="825" spans="1:18" ht="17.25" hidden="1" customHeight="1">
      <c r="A825" s="177"/>
      <c r="B825" s="201"/>
      <c r="C825" s="214">
        <v>45587</v>
      </c>
      <c r="D825" s="176" t="s">
        <v>115</v>
      </c>
      <c r="E825" s="171">
        <f t="shared" si="15"/>
        <v>570480000</v>
      </c>
      <c r="F825" s="176" t="s">
        <v>116</v>
      </c>
      <c r="G825" s="171">
        <v>600000</v>
      </c>
      <c r="H825" s="179">
        <v>950.8</v>
      </c>
      <c r="I825" s="221">
        <v>949</v>
      </c>
      <c r="J825" s="170" t="s">
        <v>112</v>
      </c>
      <c r="K825" s="176" t="str">
        <f t="shared" si="11"/>
        <v>OCTUBRE</v>
      </c>
      <c r="L825" s="224">
        <f t="shared" si="12"/>
        <v>-1080000</v>
      </c>
      <c r="M825" s="175"/>
      <c r="N825" s="159"/>
      <c r="O825" s="159"/>
      <c r="P825" s="159"/>
      <c r="Q825" s="159"/>
      <c r="R825" s="159"/>
    </row>
    <row r="826" spans="1:18" s="242" customFormat="1" ht="17.25" customHeight="1">
      <c r="A826" s="230"/>
      <c r="B826" s="231"/>
      <c r="C826" s="232">
        <v>45587</v>
      </c>
      <c r="D826" s="233" t="s">
        <v>113</v>
      </c>
      <c r="E826" s="234">
        <f t="shared" si="15"/>
        <v>473850000</v>
      </c>
      <c r="F826" s="233" t="s">
        <v>97</v>
      </c>
      <c r="G826" s="234">
        <v>500000</v>
      </c>
      <c r="H826" s="236">
        <v>947.7</v>
      </c>
      <c r="I826" s="237">
        <v>949</v>
      </c>
      <c r="J826" s="233" t="s">
        <v>112</v>
      </c>
      <c r="K826" s="292" t="str">
        <f t="shared" si="11"/>
        <v>OCTUBRE</v>
      </c>
      <c r="L826" s="293">
        <f t="shared" si="12"/>
        <v>650000</v>
      </c>
      <c r="M826" s="240"/>
      <c r="N826" s="241"/>
      <c r="O826" s="241"/>
      <c r="P826" s="241"/>
      <c r="Q826" s="241"/>
      <c r="R826" s="241"/>
    </row>
    <row r="827" spans="1:18" s="242" customFormat="1" ht="17.25" customHeight="1">
      <c r="A827" s="230"/>
      <c r="B827" s="231"/>
      <c r="C827" s="232">
        <v>45587</v>
      </c>
      <c r="D827" s="233" t="s">
        <v>113</v>
      </c>
      <c r="E827" s="234">
        <f t="shared" si="15"/>
        <v>473600000</v>
      </c>
      <c r="F827" s="233" t="s">
        <v>97</v>
      </c>
      <c r="G827" s="234">
        <v>500000</v>
      </c>
      <c r="H827" s="236">
        <v>947.2</v>
      </c>
      <c r="I827" s="237">
        <v>949</v>
      </c>
      <c r="J827" s="233" t="s">
        <v>112</v>
      </c>
      <c r="K827" s="292" t="str">
        <f t="shared" si="11"/>
        <v>OCTUBRE</v>
      </c>
      <c r="L827" s="293">
        <f t="shared" si="12"/>
        <v>900000</v>
      </c>
      <c r="M827" s="240"/>
      <c r="N827" s="241"/>
      <c r="O827" s="241"/>
      <c r="P827" s="241"/>
      <c r="Q827" s="241"/>
      <c r="R827" s="241"/>
    </row>
    <row r="828" spans="1:18" ht="17.25" hidden="1" customHeight="1">
      <c r="A828" s="177"/>
      <c r="B828" s="201"/>
      <c r="C828" s="214">
        <v>45587</v>
      </c>
      <c r="D828" s="170" t="s">
        <v>114</v>
      </c>
      <c r="E828" s="171">
        <f t="shared" si="15"/>
        <v>284460000</v>
      </c>
      <c r="F828" s="170" t="s">
        <v>97</v>
      </c>
      <c r="G828" s="182">
        <v>300000</v>
      </c>
      <c r="H828" s="173">
        <v>948.2</v>
      </c>
      <c r="I828" s="221">
        <v>949</v>
      </c>
      <c r="J828" s="188" t="s">
        <v>105</v>
      </c>
      <c r="K828" s="201" t="str">
        <f t="shared" si="11"/>
        <v>OCTUBRE</v>
      </c>
      <c r="L828" s="217">
        <f t="shared" si="12"/>
        <v>240000</v>
      </c>
      <c r="M828" s="175"/>
      <c r="N828" s="159"/>
      <c r="O828" s="159"/>
      <c r="P828" s="159"/>
      <c r="Q828" s="159"/>
      <c r="R828" s="159"/>
    </row>
    <row r="829" spans="1:18" ht="17.25" hidden="1" customHeight="1">
      <c r="A829" s="177"/>
      <c r="B829" s="201"/>
      <c r="C829" s="214">
        <v>45588</v>
      </c>
      <c r="D829" s="176" t="s">
        <v>115</v>
      </c>
      <c r="E829" s="171">
        <f t="shared" si="15"/>
        <v>473650000</v>
      </c>
      <c r="F829" s="176" t="s">
        <v>116</v>
      </c>
      <c r="G829" s="171">
        <v>500000</v>
      </c>
      <c r="H829" s="179">
        <v>947.3</v>
      </c>
      <c r="I829" s="221">
        <v>948.2</v>
      </c>
      <c r="J829" s="170" t="s">
        <v>112</v>
      </c>
      <c r="K829" s="176" t="str">
        <f t="shared" si="11"/>
        <v>OCTUBRE</v>
      </c>
      <c r="L829" s="224">
        <f t="shared" si="12"/>
        <v>450000</v>
      </c>
      <c r="M829" s="175"/>
      <c r="N829" s="159"/>
      <c r="O829" s="159"/>
      <c r="P829" s="159"/>
      <c r="Q829" s="159"/>
      <c r="R829" s="159"/>
    </row>
    <row r="830" spans="1:18" s="242" customFormat="1" ht="17.25" customHeight="1">
      <c r="A830" s="230"/>
      <c r="B830" s="231"/>
      <c r="C830" s="232">
        <v>45588</v>
      </c>
      <c r="D830" s="233" t="s">
        <v>113</v>
      </c>
      <c r="E830" s="234">
        <f t="shared" si="15"/>
        <v>474100000</v>
      </c>
      <c r="F830" s="233" t="s">
        <v>97</v>
      </c>
      <c r="G830" s="234">
        <v>500000</v>
      </c>
      <c r="H830" s="236">
        <v>948.2</v>
      </c>
      <c r="I830" s="237">
        <v>948.2</v>
      </c>
      <c r="J830" s="233" t="s">
        <v>112</v>
      </c>
      <c r="K830" s="292" t="str">
        <f t="shared" si="11"/>
        <v>OCTUBRE</v>
      </c>
      <c r="L830" s="293">
        <f t="shared" si="12"/>
        <v>0</v>
      </c>
      <c r="M830" s="240"/>
      <c r="N830" s="241"/>
      <c r="O830" s="241"/>
      <c r="P830" s="241"/>
      <c r="Q830" s="241"/>
      <c r="R830" s="241"/>
    </row>
    <row r="831" spans="1:18" s="242" customFormat="1" ht="17.25" customHeight="1">
      <c r="A831" s="230"/>
      <c r="B831" s="231"/>
      <c r="C831" s="232">
        <v>45588</v>
      </c>
      <c r="D831" s="233" t="s">
        <v>113</v>
      </c>
      <c r="E831" s="234">
        <f t="shared" si="15"/>
        <v>379080000</v>
      </c>
      <c r="F831" s="233" t="s">
        <v>97</v>
      </c>
      <c r="G831" s="234">
        <v>400000</v>
      </c>
      <c r="H831" s="236">
        <v>947.7</v>
      </c>
      <c r="I831" s="237">
        <v>948.2</v>
      </c>
      <c r="J831" s="233" t="s">
        <v>112</v>
      </c>
      <c r="K831" s="292" t="str">
        <f t="shared" si="11"/>
        <v>OCTUBRE</v>
      </c>
      <c r="L831" s="293">
        <f t="shared" si="12"/>
        <v>200000</v>
      </c>
      <c r="M831" s="240"/>
      <c r="N831" s="241"/>
      <c r="O831" s="241"/>
      <c r="P831" s="241"/>
      <c r="Q831" s="241"/>
      <c r="R831" s="241"/>
    </row>
    <row r="832" spans="1:18" s="242" customFormat="1" ht="17.25" customHeight="1">
      <c r="A832" s="230"/>
      <c r="B832" s="231"/>
      <c r="C832" s="232">
        <v>45588</v>
      </c>
      <c r="D832" s="233" t="s">
        <v>113</v>
      </c>
      <c r="E832" s="234">
        <f t="shared" si="15"/>
        <v>283860000</v>
      </c>
      <c r="F832" s="233" t="s">
        <v>97</v>
      </c>
      <c r="G832" s="234">
        <v>300000</v>
      </c>
      <c r="H832" s="236">
        <v>946.2</v>
      </c>
      <c r="I832" s="237">
        <v>948.2</v>
      </c>
      <c r="J832" s="233" t="s">
        <v>112</v>
      </c>
      <c r="K832" s="292" t="str">
        <f t="shared" si="11"/>
        <v>OCTUBRE</v>
      </c>
      <c r="L832" s="293">
        <f t="shared" si="12"/>
        <v>600000</v>
      </c>
      <c r="M832" s="240"/>
      <c r="N832" s="241"/>
      <c r="O832" s="241"/>
      <c r="P832" s="241"/>
      <c r="Q832" s="241"/>
      <c r="R832" s="241"/>
    </row>
    <row r="833" spans="1:18" ht="17.25" hidden="1" customHeight="1">
      <c r="A833" s="177"/>
      <c r="B833" s="201"/>
      <c r="C833" s="214">
        <v>45589</v>
      </c>
      <c r="D833" s="176" t="s">
        <v>115</v>
      </c>
      <c r="E833" s="171">
        <f t="shared" si="15"/>
        <v>474350000</v>
      </c>
      <c r="F833" s="176" t="s">
        <v>116</v>
      </c>
      <c r="G833" s="171">
        <v>500000</v>
      </c>
      <c r="H833" s="179">
        <v>948.7</v>
      </c>
      <c r="I833" s="221">
        <v>945.29</v>
      </c>
      <c r="J833" s="170" t="s">
        <v>112</v>
      </c>
      <c r="K833" s="176" t="str">
        <f t="shared" si="11"/>
        <v>OCTUBRE</v>
      </c>
      <c r="L833" s="224">
        <f t="shared" si="12"/>
        <v>-1705000</v>
      </c>
      <c r="M833" s="175"/>
      <c r="N833" s="159"/>
      <c r="O833" s="159"/>
      <c r="P833" s="159"/>
      <c r="Q833" s="159"/>
      <c r="R833" s="159"/>
    </row>
    <row r="834" spans="1:18" s="242" customFormat="1" ht="17.25" customHeight="1">
      <c r="A834" s="230"/>
      <c r="B834" s="231"/>
      <c r="C834" s="232">
        <v>45589</v>
      </c>
      <c r="D834" s="233" t="s">
        <v>113</v>
      </c>
      <c r="E834" s="234">
        <f t="shared" si="15"/>
        <v>236550000</v>
      </c>
      <c r="F834" s="233" t="s">
        <v>97</v>
      </c>
      <c r="G834" s="234">
        <v>250000</v>
      </c>
      <c r="H834" s="236">
        <v>946.2</v>
      </c>
      <c r="I834" s="237">
        <v>945.29</v>
      </c>
      <c r="J834" s="233" t="s">
        <v>112</v>
      </c>
      <c r="K834" s="292" t="str">
        <f t="shared" si="11"/>
        <v>OCTUBRE</v>
      </c>
      <c r="L834" s="293">
        <f t="shared" si="12"/>
        <v>-227500</v>
      </c>
      <c r="M834" s="240"/>
      <c r="N834" s="241"/>
      <c r="O834" s="241"/>
      <c r="P834" s="241"/>
      <c r="Q834" s="241"/>
      <c r="R834" s="241"/>
    </row>
    <row r="835" spans="1:18" s="242" customFormat="1" ht="17.25" customHeight="1">
      <c r="A835" s="230"/>
      <c r="B835" s="231"/>
      <c r="C835" s="232">
        <v>45589</v>
      </c>
      <c r="D835" s="233" t="s">
        <v>113</v>
      </c>
      <c r="E835" s="234">
        <f t="shared" si="15"/>
        <v>472850000</v>
      </c>
      <c r="F835" s="233" t="s">
        <v>97</v>
      </c>
      <c r="G835" s="234">
        <v>500000</v>
      </c>
      <c r="H835" s="236">
        <v>945.7</v>
      </c>
      <c r="I835" s="237">
        <v>945.29</v>
      </c>
      <c r="J835" s="233" t="s">
        <v>112</v>
      </c>
      <c r="K835" s="292" t="str">
        <f t="shared" si="11"/>
        <v>OCTUBRE</v>
      </c>
      <c r="L835" s="293">
        <f t="shared" si="12"/>
        <v>-205000</v>
      </c>
      <c r="M835" s="240"/>
      <c r="N835" s="241"/>
      <c r="O835" s="241"/>
      <c r="P835" s="241"/>
      <c r="Q835" s="241"/>
      <c r="R835" s="241"/>
    </row>
    <row r="836" spans="1:18" s="242" customFormat="1" ht="17.25" customHeight="1">
      <c r="A836" s="230"/>
      <c r="B836" s="231"/>
      <c r="C836" s="232">
        <v>45589</v>
      </c>
      <c r="D836" s="233" t="s">
        <v>113</v>
      </c>
      <c r="E836" s="234">
        <f t="shared" si="15"/>
        <v>474100000</v>
      </c>
      <c r="F836" s="233" t="s">
        <v>97</v>
      </c>
      <c r="G836" s="234">
        <v>500000</v>
      </c>
      <c r="H836" s="236">
        <v>948.2</v>
      </c>
      <c r="I836" s="237">
        <v>945.29</v>
      </c>
      <c r="J836" s="233" t="s">
        <v>112</v>
      </c>
      <c r="K836" s="292" t="str">
        <f t="shared" si="11"/>
        <v>OCTUBRE</v>
      </c>
      <c r="L836" s="293">
        <f t="shared" si="12"/>
        <v>-1455000</v>
      </c>
      <c r="M836" s="240"/>
      <c r="N836" s="241"/>
      <c r="O836" s="241"/>
      <c r="P836" s="241"/>
      <c r="Q836" s="241"/>
      <c r="R836" s="241"/>
    </row>
    <row r="837" spans="1:18" ht="17.25" hidden="1" customHeight="1">
      <c r="A837" s="177"/>
      <c r="B837" s="201"/>
      <c r="C837" s="214">
        <v>45590</v>
      </c>
      <c r="D837" s="219" t="s">
        <v>104</v>
      </c>
      <c r="E837" s="171">
        <f t="shared" si="15"/>
        <v>284850000</v>
      </c>
      <c r="F837" s="170" t="s">
        <v>97</v>
      </c>
      <c r="G837" s="182">
        <v>300000</v>
      </c>
      <c r="H837" s="179">
        <v>949.5</v>
      </c>
      <c r="I837" s="221">
        <v>949.34</v>
      </c>
      <c r="J837" s="188" t="s">
        <v>105</v>
      </c>
      <c r="K837" s="201" t="str">
        <f t="shared" si="11"/>
        <v>OCTUBRE</v>
      </c>
      <c r="L837" s="217">
        <f t="shared" si="12"/>
        <v>-48000</v>
      </c>
      <c r="M837" s="175"/>
      <c r="N837" s="159"/>
      <c r="O837" s="159"/>
      <c r="P837" s="159"/>
      <c r="Q837" s="159"/>
      <c r="R837" s="159"/>
    </row>
    <row r="838" spans="1:18" s="242" customFormat="1" ht="17.25" customHeight="1">
      <c r="A838" s="230"/>
      <c r="B838" s="231"/>
      <c r="C838" s="232">
        <v>45590</v>
      </c>
      <c r="D838" s="233" t="s">
        <v>113</v>
      </c>
      <c r="E838" s="234">
        <f t="shared" si="15"/>
        <v>474850000</v>
      </c>
      <c r="F838" s="233" t="s">
        <v>97</v>
      </c>
      <c r="G838" s="234">
        <v>500000</v>
      </c>
      <c r="H838" s="236">
        <v>949.7</v>
      </c>
      <c r="I838" s="237">
        <v>949.34</v>
      </c>
      <c r="J838" s="233" t="s">
        <v>112</v>
      </c>
      <c r="K838" s="292" t="str">
        <f t="shared" si="11"/>
        <v>OCTUBRE</v>
      </c>
      <c r="L838" s="293">
        <f t="shared" si="12"/>
        <v>-180000</v>
      </c>
      <c r="M838" s="240"/>
      <c r="N838" s="241"/>
      <c r="O838" s="241"/>
      <c r="P838" s="241"/>
      <c r="Q838" s="241"/>
      <c r="R838" s="241"/>
    </row>
    <row r="839" spans="1:18" s="242" customFormat="1" ht="17.25" customHeight="1">
      <c r="A839" s="230"/>
      <c r="B839" s="231"/>
      <c r="C839" s="232">
        <v>45590</v>
      </c>
      <c r="D839" s="233" t="s">
        <v>113</v>
      </c>
      <c r="E839" s="234">
        <f t="shared" si="15"/>
        <v>475100000</v>
      </c>
      <c r="F839" s="233" t="s">
        <v>97</v>
      </c>
      <c r="G839" s="234">
        <v>500000</v>
      </c>
      <c r="H839" s="236">
        <v>950.2</v>
      </c>
      <c r="I839" s="237">
        <v>949.34</v>
      </c>
      <c r="J839" s="233" t="s">
        <v>112</v>
      </c>
      <c r="K839" s="292" t="str">
        <f t="shared" si="11"/>
        <v>OCTUBRE</v>
      </c>
      <c r="L839" s="293">
        <f t="shared" si="12"/>
        <v>-430000</v>
      </c>
      <c r="M839" s="240"/>
      <c r="N839" s="241"/>
      <c r="O839" s="241"/>
      <c r="P839" s="241"/>
      <c r="Q839" s="241"/>
      <c r="R839" s="241"/>
    </row>
    <row r="840" spans="1:18" s="242" customFormat="1" ht="17.25" customHeight="1">
      <c r="A840" s="230"/>
      <c r="B840" s="231"/>
      <c r="C840" s="232">
        <v>45590</v>
      </c>
      <c r="D840" s="233" t="s">
        <v>113</v>
      </c>
      <c r="E840" s="234">
        <f t="shared" si="15"/>
        <v>475200000</v>
      </c>
      <c r="F840" s="233" t="s">
        <v>97</v>
      </c>
      <c r="G840" s="234">
        <v>500000</v>
      </c>
      <c r="H840" s="236">
        <v>950.4</v>
      </c>
      <c r="I840" s="237">
        <v>949.34</v>
      </c>
      <c r="J840" s="233" t="s">
        <v>112</v>
      </c>
      <c r="K840" s="292" t="str">
        <f t="shared" si="11"/>
        <v>OCTUBRE</v>
      </c>
      <c r="L840" s="293">
        <f t="shared" si="12"/>
        <v>-530000</v>
      </c>
      <c r="M840" s="240"/>
      <c r="N840" s="241"/>
      <c r="O840" s="241"/>
      <c r="P840" s="241"/>
      <c r="Q840" s="241"/>
      <c r="R840" s="241"/>
    </row>
    <row r="841" spans="1:18" s="242" customFormat="1" ht="17.25" hidden="1" customHeight="1">
      <c r="A841" s="230"/>
      <c r="B841" s="231"/>
      <c r="C841" s="232">
        <v>45590</v>
      </c>
      <c r="D841" s="233" t="s">
        <v>96</v>
      </c>
      <c r="E841" s="234">
        <f t="shared" si="15"/>
        <v>427275000</v>
      </c>
      <c r="F841" s="233" t="s">
        <v>97</v>
      </c>
      <c r="G841" s="235">
        <v>450000</v>
      </c>
      <c r="H841" s="236">
        <v>949.5</v>
      </c>
      <c r="I841" s="237">
        <v>949.34</v>
      </c>
      <c r="J841" s="238" t="s">
        <v>112</v>
      </c>
      <c r="K841" s="231" t="str">
        <f t="shared" si="11"/>
        <v>OCTUBRE</v>
      </c>
      <c r="L841" s="239">
        <f t="shared" si="12"/>
        <v>-72000</v>
      </c>
      <c r="M841" s="240"/>
      <c r="N841" s="241"/>
      <c r="O841" s="241"/>
      <c r="P841" s="241"/>
      <c r="Q841" s="241"/>
      <c r="R841" s="241"/>
    </row>
    <row r="842" spans="1:18" ht="17.25" hidden="1" customHeight="1">
      <c r="A842" s="177"/>
      <c r="B842" s="201"/>
      <c r="C842" s="214">
        <v>45590</v>
      </c>
      <c r="D842" s="176" t="s">
        <v>115</v>
      </c>
      <c r="E842" s="171">
        <f t="shared" si="15"/>
        <v>475300000</v>
      </c>
      <c r="F842" s="176" t="s">
        <v>116</v>
      </c>
      <c r="G842" s="171">
        <v>500000</v>
      </c>
      <c r="H842" s="179">
        <v>950.6</v>
      </c>
      <c r="I842" s="221">
        <v>949.34</v>
      </c>
      <c r="J842" s="170" t="s">
        <v>112</v>
      </c>
      <c r="K842" s="176" t="str">
        <f t="shared" si="11"/>
        <v>OCTUBRE</v>
      </c>
      <c r="L842" s="224">
        <f t="shared" si="12"/>
        <v>-630000</v>
      </c>
      <c r="M842" s="175"/>
      <c r="N842" s="159"/>
      <c r="O842" s="159"/>
      <c r="P842" s="159"/>
      <c r="Q842" s="159"/>
      <c r="R842" s="159"/>
    </row>
    <row r="843" spans="1:18" s="242" customFormat="1" ht="17.25" customHeight="1">
      <c r="A843" s="230"/>
      <c r="B843" s="231"/>
      <c r="C843" s="232">
        <v>45593</v>
      </c>
      <c r="D843" s="233" t="s">
        <v>113</v>
      </c>
      <c r="E843" s="234">
        <f t="shared" si="15"/>
        <v>472100000</v>
      </c>
      <c r="F843" s="233" t="s">
        <v>97</v>
      </c>
      <c r="G843" s="234">
        <v>500000</v>
      </c>
      <c r="H843" s="236">
        <v>944.2</v>
      </c>
      <c r="I843" s="294"/>
      <c r="J843" s="233" t="s">
        <v>112</v>
      </c>
      <c r="K843" s="292" t="str">
        <f t="shared" si="11"/>
        <v>OCTUBRE</v>
      </c>
      <c r="L843" s="293">
        <f t="shared" si="12"/>
        <v>-472100000</v>
      </c>
      <c r="M843" s="240"/>
      <c r="N843" s="241"/>
      <c r="O843" s="241"/>
      <c r="P843" s="241"/>
      <c r="Q843" s="241"/>
      <c r="R843" s="241"/>
    </row>
    <row r="844" spans="1:18" s="242" customFormat="1" ht="17.25" customHeight="1">
      <c r="A844" s="230"/>
      <c r="B844" s="231"/>
      <c r="C844" s="232">
        <v>45593</v>
      </c>
      <c r="D844" s="233" t="s">
        <v>113</v>
      </c>
      <c r="E844" s="234">
        <f t="shared" si="15"/>
        <v>473600000</v>
      </c>
      <c r="F844" s="233" t="s">
        <v>97</v>
      </c>
      <c r="G844" s="234">
        <v>500000</v>
      </c>
      <c r="H844" s="236">
        <v>947.2</v>
      </c>
      <c r="I844" s="294"/>
      <c r="J844" s="233" t="s">
        <v>112</v>
      </c>
      <c r="K844" s="292" t="str">
        <f t="shared" si="11"/>
        <v>OCTUBRE</v>
      </c>
      <c r="L844" s="293">
        <f t="shared" si="12"/>
        <v>-473600000</v>
      </c>
      <c r="M844" s="240"/>
      <c r="N844" s="241"/>
      <c r="O844" s="241"/>
      <c r="P844" s="241"/>
      <c r="Q844" s="241"/>
      <c r="R844" s="241"/>
    </row>
    <row r="845" spans="1:18" s="242" customFormat="1" ht="17.25" customHeight="1">
      <c r="A845" s="230"/>
      <c r="B845" s="231"/>
      <c r="C845" s="232">
        <v>45593</v>
      </c>
      <c r="D845" s="233" t="s">
        <v>113</v>
      </c>
      <c r="E845" s="234">
        <f t="shared" si="15"/>
        <v>473350000</v>
      </c>
      <c r="F845" s="233" t="s">
        <v>97</v>
      </c>
      <c r="G845" s="234">
        <v>500000</v>
      </c>
      <c r="H845" s="236">
        <v>946.7</v>
      </c>
      <c r="I845" s="294"/>
      <c r="J845" s="233" t="s">
        <v>112</v>
      </c>
      <c r="K845" s="292" t="str">
        <f t="shared" si="11"/>
        <v>OCTUBRE</v>
      </c>
      <c r="L845" s="293">
        <f t="shared" si="12"/>
        <v>-473350000</v>
      </c>
      <c r="M845" s="240"/>
      <c r="N845" s="241"/>
      <c r="O845" s="241"/>
      <c r="P845" s="241"/>
      <c r="Q845" s="241"/>
      <c r="R845" s="241"/>
    </row>
    <row r="846" spans="1:18" s="242" customFormat="1" ht="17.25" customHeight="1">
      <c r="A846" s="230"/>
      <c r="B846" s="231"/>
      <c r="C846" s="232">
        <v>45593</v>
      </c>
      <c r="D846" s="233" t="s">
        <v>113</v>
      </c>
      <c r="E846" s="234">
        <f t="shared" si="15"/>
        <v>662480000</v>
      </c>
      <c r="F846" s="233" t="s">
        <v>97</v>
      </c>
      <c r="G846" s="234">
        <v>700000</v>
      </c>
      <c r="H846" s="236">
        <v>946.4</v>
      </c>
      <c r="I846" s="294"/>
      <c r="J846" s="233" t="s">
        <v>112</v>
      </c>
      <c r="K846" s="292" t="str">
        <f t="shared" si="11"/>
        <v>OCTUBRE</v>
      </c>
      <c r="L846" s="293">
        <f t="shared" si="12"/>
        <v>-662480000</v>
      </c>
      <c r="M846" s="240"/>
      <c r="N846" s="241"/>
      <c r="O846" s="241"/>
      <c r="P846" s="241"/>
      <c r="Q846" s="241"/>
      <c r="R846" s="241"/>
    </row>
    <row r="847" spans="1:18" s="242" customFormat="1" ht="17.25" customHeight="1">
      <c r="A847" s="230"/>
      <c r="B847" s="231"/>
      <c r="C847" s="232">
        <v>45593</v>
      </c>
      <c r="D847" s="233" t="s">
        <v>113</v>
      </c>
      <c r="E847" s="234">
        <f t="shared" si="15"/>
        <v>662340000</v>
      </c>
      <c r="F847" s="233" t="s">
        <v>97</v>
      </c>
      <c r="G847" s="234">
        <v>700000</v>
      </c>
      <c r="H847" s="236">
        <v>946.2</v>
      </c>
      <c r="I847" s="294"/>
      <c r="J847" s="233" t="s">
        <v>112</v>
      </c>
      <c r="K847" s="292" t="str">
        <f t="shared" si="11"/>
        <v>OCTUBRE</v>
      </c>
      <c r="L847" s="293">
        <f t="shared" si="12"/>
        <v>-662340000</v>
      </c>
      <c r="M847" s="240"/>
      <c r="N847" s="241"/>
      <c r="O847" s="241"/>
      <c r="P847" s="241"/>
      <c r="Q847" s="241"/>
      <c r="R847" s="241"/>
    </row>
    <row r="848" spans="1:18" s="242" customFormat="1" ht="17.25" customHeight="1">
      <c r="A848" s="230"/>
      <c r="B848" s="231"/>
      <c r="C848" s="232">
        <v>45594</v>
      </c>
      <c r="D848" s="233" t="s">
        <v>113</v>
      </c>
      <c r="E848" s="234">
        <f t="shared" si="15"/>
        <v>1246050000</v>
      </c>
      <c r="F848" s="233" t="s">
        <v>97</v>
      </c>
      <c r="G848" s="234">
        <v>1300000</v>
      </c>
      <c r="H848" s="236">
        <v>958.5</v>
      </c>
      <c r="I848" s="294"/>
      <c r="J848" s="233" t="s">
        <v>112</v>
      </c>
      <c r="K848" s="292" t="str">
        <f t="shared" si="11"/>
        <v>OCTUBRE</v>
      </c>
      <c r="L848" s="293">
        <f t="shared" si="12"/>
        <v>-1246050000</v>
      </c>
      <c r="M848" s="240"/>
      <c r="N848" s="241"/>
      <c r="O848" s="241"/>
      <c r="P848" s="241"/>
      <c r="Q848" s="241"/>
      <c r="R848" s="241"/>
    </row>
    <row r="849" spans="1:18" ht="17.25" hidden="1" customHeight="1">
      <c r="A849" s="177"/>
      <c r="B849" s="201"/>
      <c r="C849" s="214">
        <v>38289</v>
      </c>
      <c r="D849" s="219" t="s">
        <v>104</v>
      </c>
      <c r="E849" s="171">
        <f t="shared" si="15"/>
        <v>379800000</v>
      </c>
      <c r="F849" s="170" t="s">
        <v>97</v>
      </c>
      <c r="G849" s="182">
        <v>400000</v>
      </c>
      <c r="H849" s="179">
        <v>949.5</v>
      </c>
      <c r="I849" s="221"/>
      <c r="J849" s="188" t="s">
        <v>105</v>
      </c>
      <c r="K849" s="201" t="str">
        <f t="shared" si="11"/>
        <v>OCTUBRE</v>
      </c>
      <c r="L849" s="217">
        <f t="shared" si="12"/>
        <v>-379800000</v>
      </c>
      <c r="M849" s="175"/>
      <c r="N849" s="159"/>
      <c r="O849" s="159"/>
      <c r="P849" s="159"/>
      <c r="Q849" s="159"/>
      <c r="R849" s="159"/>
    </row>
    <row r="850" spans="1:18" s="242" customFormat="1" ht="17.25" customHeight="1">
      <c r="A850" s="230"/>
      <c r="B850" s="231"/>
      <c r="C850" s="232">
        <v>45595</v>
      </c>
      <c r="D850" s="233" t="s">
        <v>113</v>
      </c>
      <c r="E850" s="234">
        <f t="shared" si="15"/>
        <v>240300000</v>
      </c>
      <c r="F850" s="233" t="s">
        <v>97</v>
      </c>
      <c r="G850" s="234">
        <v>250000</v>
      </c>
      <c r="H850" s="236">
        <v>961.2</v>
      </c>
      <c r="I850" s="237"/>
      <c r="J850" s="233" t="s">
        <v>112</v>
      </c>
      <c r="K850" s="292" t="str">
        <f t="shared" si="11"/>
        <v>OCTUBRE</v>
      </c>
      <c r="L850" s="293">
        <f t="shared" si="12"/>
        <v>-240300000</v>
      </c>
      <c r="M850" s="240"/>
      <c r="N850" s="241"/>
      <c r="O850" s="241"/>
      <c r="P850" s="241"/>
      <c r="Q850" s="241"/>
      <c r="R850" s="241"/>
    </row>
    <row r="851" spans="1:18" s="242" customFormat="1" ht="17.25" customHeight="1">
      <c r="A851" s="230"/>
      <c r="B851" s="231"/>
      <c r="C851" s="232">
        <v>45595</v>
      </c>
      <c r="D851" s="233" t="s">
        <v>113</v>
      </c>
      <c r="E851" s="234">
        <f t="shared" si="15"/>
        <v>480350000</v>
      </c>
      <c r="F851" s="233" t="s">
        <v>97</v>
      </c>
      <c r="G851" s="234">
        <v>500000</v>
      </c>
      <c r="H851" s="236">
        <v>960.7</v>
      </c>
      <c r="I851" s="237"/>
      <c r="J851" s="233" t="s">
        <v>112</v>
      </c>
      <c r="K851" s="292" t="str">
        <f t="shared" si="11"/>
        <v>OCTUBRE</v>
      </c>
      <c r="L851" s="293">
        <f t="shared" si="12"/>
        <v>-480350000</v>
      </c>
      <c r="M851" s="240"/>
      <c r="N851" s="241"/>
      <c r="O851" s="241"/>
      <c r="P851" s="241"/>
      <c r="Q851" s="241"/>
      <c r="R851" s="241"/>
    </row>
    <row r="852" spans="1:18" s="242" customFormat="1" ht="17.25" customHeight="1">
      <c r="A852" s="230"/>
      <c r="B852" s="231"/>
      <c r="C852" s="232">
        <v>45595</v>
      </c>
      <c r="D852" s="233" t="s">
        <v>113</v>
      </c>
      <c r="E852" s="234">
        <f t="shared" si="15"/>
        <v>480100000</v>
      </c>
      <c r="F852" s="233" t="s">
        <v>97</v>
      </c>
      <c r="G852" s="234">
        <v>500000</v>
      </c>
      <c r="H852" s="236">
        <v>960.2</v>
      </c>
      <c r="I852" s="237"/>
      <c r="J852" s="233" t="s">
        <v>112</v>
      </c>
      <c r="K852" s="292" t="str">
        <f t="shared" si="11"/>
        <v>OCTUBRE</v>
      </c>
      <c r="L852" s="293">
        <f t="shared" si="12"/>
        <v>-480100000</v>
      </c>
      <c r="M852" s="240"/>
      <c r="N852" s="241"/>
      <c r="O852" s="241"/>
      <c r="P852" s="241"/>
      <c r="Q852" s="241"/>
      <c r="R852" s="241"/>
    </row>
    <row r="853" spans="1:18" ht="17.25" hidden="1" customHeight="1">
      <c r="A853" s="177"/>
      <c r="B853" s="201"/>
      <c r="C853" s="214">
        <v>45595</v>
      </c>
      <c r="D853" s="176" t="s">
        <v>115</v>
      </c>
      <c r="E853" s="171">
        <f t="shared" si="15"/>
        <v>479650000</v>
      </c>
      <c r="F853" s="176" t="s">
        <v>116</v>
      </c>
      <c r="G853" s="171">
        <v>500000</v>
      </c>
      <c r="H853" s="179">
        <v>959.3</v>
      </c>
      <c r="I853" s="221"/>
      <c r="J853" s="170" t="s">
        <v>112</v>
      </c>
      <c r="K853" s="176" t="str">
        <f t="shared" si="11"/>
        <v>OCTUBRE</v>
      </c>
      <c r="L853" s="224">
        <f t="shared" si="12"/>
        <v>-479650000</v>
      </c>
      <c r="M853" s="175"/>
      <c r="N853" s="159"/>
      <c r="O853" s="159"/>
      <c r="P853" s="159"/>
      <c r="Q853" s="159"/>
      <c r="R853" s="159"/>
    </row>
    <row r="854" spans="1:18" ht="17.25" hidden="1" customHeight="1">
      <c r="A854" s="177"/>
      <c r="B854" s="201"/>
      <c r="C854" s="214">
        <v>45595</v>
      </c>
      <c r="D854" s="219" t="s">
        <v>104</v>
      </c>
      <c r="E854" s="171">
        <f t="shared" si="15"/>
        <v>240477500</v>
      </c>
      <c r="F854" s="170" t="s">
        <v>97</v>
      </c>
      <c r="G854" s="182">
        <v>250000</v>
      </c>
      <c r="H854" s="179">
        <v>961.91</v>
      </c>
      <c r="I854" s="221"/>
      <c r="J854" s="188" t="s">
        <v>105</v>
      </c>
      <c r="K854" s="201" t="str">
        <f t="shared" si="11"/>
        <v>OCTUBRE</v>
      </c>
      <c r="L854" s="217">
        <f t="shared" si="12"/>
        <v>-240477500</v>
      </c>
      <c r="M854" s="175"/>
      <c r="N854" s="159"/>
      <c r="O854" s="159"/>
      <c r="P854" s="159"/>
      <c r="Q854" s="159"/>
      <c r="R854" s="159"/>
    </row>
    <row r="855" spans="1:18" ht="17.25" hidden="1" customHeight="1">
      <c r="A855" s="177"/>
      <c r="B855" s="201"/>
      <c r="C855" s="214">
        <v>45600</v>
      </c>
      <c r="D855" s="219" t="s">
        <v>104</v>
      </c>
      <c r="E855" s="171">
        <f t="shared" si="15"/>
        <v>239550000</v>
      </c>
      <c r="F855" s="170" t="s">
        <v>97</v>
      </c>
      <c r="G855" s="182">
        <v>250000</v>
      </c>
      <c r="H855" s="179">
        <v>958.2</v>
      </c>
      <c r="I855" s="221"/>
      <c r="J855" s="188" t="s">
        <v>105</v>
      </c>
      <c r="K855" s="201" t="str">
        <f t="shared" ref="K855:K868" si="17">UPPER(TEXT(C855,"MMMM"))</f>
        <v>NOVIEMBRE</v>
      </c>
      <c r="L855" s="217">
        <f t="shared" ref="L855:L868" si="18">(G855*I855)-E855</f>
        <v>-239550000</v>
      </c>
      <c r="M855" s="175"/>
      <c r="N855" s="159"/>
      <c r="O855" s="159"/>
      <c r="P855" s="159"/>
      <c r="Q855" s="159"/>
      <c r="R855" s="159"/>
    </row>
    <row r="856" spans="1:18" ht="17.25" hidden="1" customHeight="1">
      <c r="A856" s="177"/>
      <c r="B856" s="201"/>
      <c r="C856" s="214">
        <v>45600</v>
      </c>
      <c r="D856" s="170" t="s">
        <v>96</v>
      </c>
      <c r="E856" s="171">
        <f t="shared" si="15"/>
        <v>2544927500</v>
      </c>
      <c r="F856" s="170" t="s">
        <v>97</v>
      </c>
      <c r="G856" s="182">
        <v>2650000</v>
      </c>
      <c r="H856" s="179">
        <v>960.35</v>
      </c>
      <c r="I856" s="221"/>
      <c r="J856" s="174" t="s">
        <v>112</v>
      </c>
      <c r="K856" s="201" t="str">
        <f t="shared" si="17"/>
        <v>NOVIEMBRE</v>
      </c>
      <c r="L856" s="217">
        <f t="shared" si="18"/>
        <v>-2544927500</v>
      </c>
      <c r="M856" s="175"/>
      <c r="N856" s="159"/>
      <c r="O856" s="159"/>
      <c r="P856" s="159"/>
      <c r="Q856" s="159"/>
      <c r="R856" s="159"/>
    </row>
    <row r="857" spans="1:18" ht="17.25" hidden="1" customHeight="1">
      <c r="A857" s="177"/>
      <c r="B857" s="201"/>
      <c r="C857" s="214">
        <v>45600</v>
      </c>
      <c r="D857" s="170" t="s">
        <v>113</v>
      </c>
      <c r="E857" s="171">
        <f t="shared" si="15"/>
        <v>383480000</v>
      </c>
      <c r="F857" s="170" t="s">
        <v>97</v>
      </c>
      <c r="G857" s="171">
        <v>400000</v>
      </c>
      <c r="H857" s="179">
        <v>958.7</v>
      </c>
      <c r="I857" s="216"/>
      <c r="J857" s="170" t="s">
        <v>112</v>
      </c>
      <c r="K857" s="176" t="str">
        <f t="shared" si="17"/>
        <v>NOVIEMBRE</v>
      </c>
      <c r="L857" s="224">
        <f t="shared" si="18"/>
        <v>-383480000</v>
      </c>
      <c r="M857" s="175"/>
      <c r="N857" s="159"/>
      <c r="O857" s="159"/>
      <c r="P857" s="159"/>
      <c r="Q857" s="159"/>
      <c r="R857" s="159"/>
    </row>
    <row r="858" spans="1:18" ht="17.25" hidden="1" customHeight="1">
      <c r="A858" s="177"/>
      <c r="B858" s="201"/>
      <c r="C858" s="214">
        <v>45600</v>
      </c>
      <c r="D858" s="170" t="s">
        <v>113</v>
      </c>
      <c r="E858" s="171">
        <f t="shared" si="15"/>
        <v>958200000</v>
      </c>
      <c r="F858" s="170" t="s">
        <v>97</v>
      </c>
      <c r="G858" s="171">
        <v>1000000</v>
      </c>
      <c r="H858" s="179">
        <v>958.2</v>
      </c>
      <c r="I858" s="216"/>
      <c r="J858" s="170" t="s">
        <v>112</v>
      </c>
      <c r="K858" s="176" t="str">
        <f t="shared" si="17"/>
        <v>NOVIEMBRE</v>
      </c>
      <c r="L858" s="224">
        <f t="shared" si="18"/>
        <v>-958200000</v>
      </c>
      <c r="M858" s="175"/>
      <c r="N858" s="159"/>
      <c r="O858" s="159"/>
      <c r="P858" s="159"/>
      <c r="Q858" s="159"/>
      <c r="R858" s="159"/>
    </row>
    <row r="859" spans="1:18" ht="17.25" hidden="1" customHeight="1">
      <c r="A859" s="177"/>
      <c r="B859" s="201"/>
      <c r="C859" s="214">
        <v>45600</v>
      </c>
      <c r="D859" s="170" t="s">
        <v>113</v>
      </c>
      <c r="E859" s="171">
        <f t="shared" si="15"/>
        <v>957700000</v>
      </c>
      <c r="F859" s="170" t="s">
        <v>97</v>
      </c>
      <c r="G859" s="171">
        <v>1000000</v>
      </c>
      <c r="H859" s="179">
        <v>957.7</v>
      </c>
      <c r="I859" s="216"/>
      <c r="J859" s="170" t="s">
        <v>112</v>
      </c>
      <c r="K859" s="176" t="str">
        <f t="shared" si="17"/>
        <v>NOVIEMBRE</v>
      </c>
      <c r="L859" s="224">
        <f t="shared" si="18"/>
        <v>-957700000</v>
      </c>
      <c r="M859" s="175"/>
      <c r="N859" s="159"/>
      <c r="O859" s="159"/>
      <c r="P859" s="159"/>
      <c r="Q859" s="159"/>
      <c r="R859" s="159"/>
    </row>
    <row r="860" spans="1:18" ht="17.25" hidden="1" customHeight="1">
      <c r="A860" s="177"/>
      <c r="B860" s="201"/>
      <c r="C860" s="214">
        <v>45600</v>
      </c>
      <c r="D860" s="170" t="s">
        <v>113</v>
      </c>
      <c r="E860" s="171">
        <f t="shared" si="15"/>
        <v>957200000</v>
      </c>
      <c r="F860" s="170" t="s">
        <v>97</v>
      </c>
      <c r="G860" s="171">
        <v>1000000</v>
      </c>
      <c r="H860" s="179">
        <v>957.2</v>
      </c>
      <c r="I860" s="216"/>
      <c r="J860" s="170" t="s">
        <v>112</v>
      </c>
      <c r="K860" s="176" t="str">
        <f t="shared" si="17"/>
        <v>NOVIEMBRE</v>
      </c>
      <c r="L860" s="224">
        <f t="shared" si="18"/>
        <v>-957200000</v>
      </c>
      <c r="M860" s="175"/>
      <c r="N860" s="159"/>
      <c r="O860" s="159"/>
      <c r="P860" s="159"/>
      <c r="Q860" s="159"/>
      <c r="R860" s="159"/>
    </row>
    <row r="861" spans="1:18" ht="17.25" hidden="1" customHeight="1">
      <c r="A861" s="177"/>
      <c r="B861" s="201"/>
      <c r="C861" s="214">
        <v>45601</v>
      </c>
      <c r="D861" s="219" t="s">
        <v>104</v>
      </c>
      <c r="E861" s="171">
        <f t="shared" si="15"/>
        <v>286770000</v>
      </c>
      <c r="F861" s="170" t="s">
        <v>97</v>
      </c>
      <c r="G861" s="182">
        <v>300000</v>
      </c>
      <c r="H861" s="179">
        <v>955.9</v>
      </c>
      <c r="I861" s="221"/>
      <c r="J861" s="188" t="s">
        <v>105</v>
      </c>
      <c r="K861" s="201" t="str">
        <f t="shared" si="17"/>
        <v>NOVIEMBRE</v>
      </c>
      <c r="L861" s="217">
        <f t="shared" si="18"/>
        <v>-286770000</v>
      </c>
      <c r="M861" s="175"/>
      <c r="N861" s="159"/>
      <c r="O861" s="159"/>
      <c r="P861" s="159"/>
      <c r="Q861" s="159"/>
      <c r="R861" s="159"/>
    </row>
    <row r="862" spans="1:18" ht="17.25" hidden="1" customHeight="1">
      <c r="A862" s="177"/>
      <c r="B862" s="201"/>
      <c r="C862" s="214">
        <v>45601</v>
      </c>
      <c r="D862" s="170" t="s">
        <v>113</v>
      </c>
      <c r="E862" s="171">
        <f t="shared" si="15"/>
        <v>381440000</v>
      </c>
      <c r="F862" s="170" t="s">
        <v>97</v>
      </c>
      <c r="G862" s="171">
        <v>400000</v>
      </c>
      <c r="H862" s="179">
        <v>953.6</v>
      </c>
      <c r="I862" s="216"/>
      <c r="J862" s="170" t="s">
        <v>112</v>
      </c>
      <c r="K862" s="176" t="str">
        <f t="shared" si="17"/>
        <v>NOVIEMBRE</v>
      </c>
      <c r="L862" s="224">
        <f t="shared" si="18"/>
        <v>-381440000</v>
      </c>
      <c r="M862" s="175"/>
      <c r="N862" s="159"/>
      <c r="O862" s="159"/>
      <c r="P862" s="159"/>
      <c r="Q862" s="159"/>
      <c r="R862" s="159"/>
    </row>
    <row r="863" spans="1:18" ht="17.25" hidden="1" customHeight="1">
      <c r="A863" s="177"/>
      <c r="B863" s="201"/>
      <c r="C863" s="214">
        <v>45601</v>
      </c>
      <c r="D863" s="170" t="s">
        <v>113</v>
      </c>
      <c r="E863" s="171">
        <f t="shared" si="15"/>
        <v>953200000</v>
      </c>
      <c r="F863" s="170" t="s">
        <v>97</v>
      </c>
      <c r="G863" s="171">
        <v>1000000</v>
      </c>
      <c r="H863" s="179">
        <v>953.2</v>
      </c>
      <c r="I863" s="216"/>
      <c r="J863" s="170" t="s">
        <v>112</v>
      </c>
      <c r="K863" s="176" t="str">
        <f t="shared" si="17"/>
        <v>NOVIEMBRE</v>
      </c>
      <c r="L863" s="224">
        <f t="shared" si="18"/>
        <v>-953200000</v>
      </c>
      <c r="M863" s="175"/>
      <c r="N863" s="159"/>
      <c r="O863" s="159"/>
      <c r="P863" s="159"/>
      <c r="Q863" s="159"/>
      <c r="R863" s="159"/>
    </row>
    <row r="864" spans="1:18" ht="17.25" hidden="1" customHeight="1">
      <c r="A864" s="177"/>
      <c r="B864" s="201"/>
      <c r="C864" s="214">
        <v>45601</v>
      </c>
      <c r="D864" s="176" t="s">
        <v>115</v>
      </c>
      <c r="E864" s="171">
        <f t="shared" si="15"/>
        <v>478650000</v>
      </c>
      <c r="F864" s="176" t="s">
        <v>116</v>
      </c>
      <c r="G864" s="171">
        <v>500000</v>
      </c>
      <c r="H864" s="179">
        <v>957.3</v>
      </c>
      <c r="I864" s="221"/>
      <c r="J864" s="170" t="s">
        <v>112</v>
      </c>
      <c r="K864" s="176" t="str">
        <f t="shared" si="17"/>
        <v>NOVIEMBRE</v>
      </c>
      <c r="L864" s="224">
        <f t="shared" si="18"/>
        <v>-478650000</v>
      </c>
      <c r="M864" s="175"/>
      <c r="N864" s="159"/>
      <c r="O864" s="159"/>
      <c r="P864" s="159"/>
      <c r="Q864" s="159"/>
      <c r="R864" s="159"/>
    </row>
    <row r="865" spans="1:18" ht="17.25" hidden="1" customHeight="1">
      <c r="A865" s="177"/>
      <c r="B865" s="201"/>
      <c r="C865" s="214">
        <v>45601</v>
      </c>
      <c r="D865" s="170" t="s">
        <v>96</v>
      </c>
      <c r="E865" s="171">
        <f t="shared" si="15"/>
        <v>955900000</v>
      </c>
      <c r="F865" s="170" t="s">
        <v>97</v>
      </c>
      <c r="G865" s="182">
        <v>1000000</v>
      </c>
      <c r="H865" s="179">
        <v>955.9</v>
      </c>
      <c r="I865" s="221"/>
      <c r="J865" s="174" t="s">
        <v>112</v>
      </c>
      <c r="K865" s="201" t="str">
        <f t="shared" si="17"/>
        <v>NOVIEMBRE</v>
      </c>
      <c r="L865" s="217">
        <f t="shared" si="18"/>
        <v>-955900000</v>
      </c>
      <c r="M865" s="175"/>
      <c r="N865" s="159"/>
      <c r="O865" s="159"/>
      <c r="P865" s="159"/>
      <c r="Q865" s="159"/>
      <c r="R865" s="159"/>
    </row>
    <row r="866" spans="1:18" ht="17.25" hidden="1" customHeight="1">
      <c r="A866" s="177"/>
      <c r="B866" s="201"/>
      <c r="C866" s="214">
        <v>45602</v>
      </c>
      <c r="D866" s="170" t="s">
        <v>113</v>
      </c>
      <c r="E866" s="171">
        <f t="shared" si="15"/>
        <v>533060000</v>
      </c>
      <c r="F866" s="170" t="s">
        <v>97</v>
      </c>
      <c r="G866" s="171">
        <v>550000</v>
      </c>
      <c r="H866" s="179">
        <v>969.2</v>
      </c>
      <c r="I866" s="216"/>
      <c r="J866" s="170" t="s">
        <v>112</v>
      </c>
      <c r="K866" s="176" t="str">
        <f t="shared" si="17"/>
        <v>NOVIEMBRE</v>
      </c>
      <c r="L866" s="224">
        <f t="shared" si="18"/>
        <v>-533060000</v>
      </c>
      <c r="M866" s="175"/>
      <c r="N866" s="159"/>
      <c r="O866" s="159"/>
      <c r="P866" s="159"/>
      <c r="Q866" s="159"/>
      <c r="R866" s="159"/>
    </row>
    <row r="867" spans="1:18" ht="17.25" hidden="1" customHeight="1">
      <c r="A867" s="177"/>
      <c r="B867" s="201"/>
      <c r="C867" s="214">
        <v>45602</v>
      </c>
      <c r="D867" s="170" t="s">
        <v>113</v>
      </c>
      <c r="E867" s="171">
        <f t="shared" si="15"/>
        <v>484850000</v>
      </c>
      <c r="F867" s="170" t="s">
        <v>97</v>
      </c>
      <c r="G867" s="171">
        <v>500000</v>
      </c>
      <c r="H867" s="179">
        <v>969.7</v>
      </c>
      <c r="I867" s="216"/>
      <c r="J867" s="170" t="s">
        <v>112</v>
      </c>
      <c r="K867" s="176" t="str">
        <f t="shared" si="17"/>
        <v>NOVIEMBRE</v>
      </c>
      <c r="L867" s="224">
        <f t="shared" si="18"/>
        <v>-484850000</v>
      </c>
      <c r="M867" s="175"/>
      <c r="N867" s="159"/>
      <c r="O867" s="159"/>
      <c r="P867" s="159"/>
      <c r="Q867" s="159"/>
      <c r="R867" s="159"/>
    </row>
    <row r="868" spans="1:18" ht="17.25" hidden="1" customHeight="1">
      <c r="A868" s="177"/>
      <c r="B868" s="201"/>
      <c r="C868" s="214">
        <v>45602</v>
      </c>
      <c r="D868" s="170" t="s">
        <v>113</v>
      </c>
      <c r="E868" s="171">
        <f t="shared" si="15"/>
        <v>573120000</v>
      </c>
      <c r="F868" s="170" t="s">
        <v>97</v>
      </c>
      <c r="G868" s="171">
        <v>600000</v>
      </c>
      <c r="H868" s="179">
        <v>955.2</v>
      </c>
      <c r="I868" s="216"/>
      <c r="J868" s="170" t="s">
        <v>112</v>
      </c>
      <c r="K868" s="176" t="str">
        <f t="shared" si="17"/>
        <v>NOVIEMBRE</v>
      </c>
      <c r="L868" s="224">
        <f t="shared" si="18"/>
        <v>-573120000</v>
      </c>
      <c r="M868" s="175"/>
      <c r="N868" s="159"/>
      <c r="O868" s="159"/>
      <c r="P868" s="159"/>
      <c r="Q868" s="159"/>
      <c r="R868" s="159"/>
    </row>
    <row r="869" spans="1:18" ht="17.25" customHeight="1">
      <c r="A869" s="177"/>
      <c r="B869" s="201"/>
      <c r="C869" s="214"/>
      <c r="D869" s="216"/>
      <c r="E869" s="295">
        <f>SUBTOTAL(9,E345:E868)</f>
        <v>28520460000</v>
      </c>
      <c r="F869" s="216"/>
      <c r="G869" s="295">
        <f>SUBTOTAL(9,G345:G868)</f>
        <v>30450000</v>
      </c>
      <c r="H869" s="216"/>
      <c r="I869" s="216"/>
      <c r="J869" s="201"/>
      <c r="K869" s="201"/>
      <c r="L869" s="201"/>
      <c r="M869" s="175"/>
      <c r="N869" s="159"/>
      <c r="O869" s="159"/>
      <c r="P869" s="159"/>
      <c r="Q869" s="159"/>
      <c r="R869" s="159"/>
    </row>
    <row r="870" spans="1:18" ht="17.25" customHeight="1">
      <c r="A870" s="177"/>
      <c r="B870" s="201"/>
      <c r="C870" s="214"/>
      <c r="D870" s="216"/>
      <c r="E870" s="295">
        <v>28520460000</v>
      </c>
      <c r="F870" s="216" t="s">
        <v>162</v>
      </c>
      <c r="G870" s="295">
        <v>30450000</v>
      </c>
      <c r="H870" s="216" t="s">
        <v>162</v>
      </c>
      <c r="I870" s="216"/>
      <c r="J870" s="201"/>
      <c r="K870" s="201"/>
      <c r="L870" s="201"/>
      <c r="M870" s="175"/>
      <c r="N870" s="159"/>
      <c r="O870" s="159"/>
      <c r="P870" s="159"/>
      <c r="Q870" s="159"/>
      <c r="R870" s="159"/>
    </row>
    <row r="871" spans="1:18" ht="17.25" customHeight="1">
      <c r="A871" s="177"/>
      <c r="B871" s="201"/>
      <c r="C871" s="214"/>
      <c r="D871" s="216"/>
      <c r="E871" s="296">
        <f>+E869-E870</f>
        <v>0</v>
      </c>
      <c r="F871" s="216"/>
      <c r="G871" s="296">
        <f>+G869-G870</f>
        <v>0</v>
      </c>
      <c r="H871" s="216"/>
      <c r="I871" s="216"/>
      <c r="J871" s="201"/>
      <c r="K871" s="201"/>
      <c r="L871" s="201"/>
      <c r="M871" s="175"/>
      <c r="N871" s="159"/>
      <c r="O871" s="159"/>
      <c r="P871" s="159"/>
      <c r="Q871" s="159"/>
      <c r="R871" s="159"/>
    </row>
    <row r="872" spans="1:18" ht="17.25" customHeight="1">
      <c r="A872" s="177"/>
      <c r="B872" s="201"/>
      <c r="C872" s="214"/>
      <c r="D872" s="216"/>
      <c r="E872" s="216"/>
      <c r="F872" s="216"/>
      <c r="G872" s="216"/>
      <c r="H872" s="216"/>
      <c r="I872" s="216"/>
      <c r="J872" s="201"/>
      <c r="K872" s="201"/>
      <c r="L872" s="201"/>
      <c r="M872" s="175"/>
      <c r="N872" s="159"/>
      <c r="O872" s="159"/>
      <c r="P872" s="159"/>
      <c r="Q872" s="159"/>
      <c r="R872" s="159"/>
    </row>
    <row r="873" spans="1:18" ht="17.25" customHeight="1">
      <c r="A873" s="177"/>
      <c r="B873" s="201"/>
      <c r="C873" s="214"/>
      <c r="D873" s="216"/>
      <c r="E873" s="216"/>
      <c r="F873" s="216"/>
      <c r="G873" s="216"/>
      <c r="H873" s="216"/>
      <c r="I873" s="216"/>
      <c r="J873" s="201"/>
      <c r="K873" s="201"/>
      <c r="L873" s="201"/>
      <c r="M873" s="175"/>
      <c r="N873" s="159"/>
      <c r="O873" s="159"/>
      <c r="P873" s="159"/>
      <c r="Q873" s="159"/>
      <c r="R873" s="159"/>
    </row>
    <row r="874" spans="1:18" ht="17.25" customHeight="1">
      <c r="A874" s="177"/>
      <c r="B874" s="201"/>
      <c r="C874" s="214"/>
      <c r="D874" s="216"/>
      <c r="E874" s="216"/>
      <c r="F874" s="216"/>
      <c r="G874" s="216"/>
      <c r="H874" s="216"/>
      <c r="I874" s="216"/>
      <c r="J874" s="201"/>
      <c r="K874" s="201"/>
      <c r="L874" s="201"/>
      <c r="M874" s="175"/>
      <c r="N874" s="159"/>
      <c r="O874" s="159"/>
      <c r="P874" s="159"/>
      <c r="Q874" s="159"/>
      <c r="R874" s="159"/>
    </row>
    <row r="875" spans="1:18" ht="17.25" customHeight="1">
      <c r="A875" s="177"/>
      <c r="B875" s="201"/>
      <c r="C875" s="214"/>
      <c r="D875" s="216"/>
      <c r="E875" s="216"/>
      <c r="F875" s="216"/>
      <c r="G875" s="216"/>
      <c r="H875" s="216"/>
      <c r="I875" s="216"/>
      <c r="J875" s="201"/>
      <c r="K875" s="201"/>
      <c r="L875" s="201"/>
      <c r="M875" s="175"/>
      <c r="N875" s="159"/>
      <c r="O875" s="159"/>
      <c r="P875" s="159"/>
      <c r="Q875" s="159"/>
      <c r="R875" s="159"/>
    </row>
    <row r="876" spans="1:18" ht="17.25" customHeight="1">
      <c r="A876" s="177"/>
      <c r="B876" s="201"/>
      <c r="C876" s="214"/>
      <c r="D876" s="216"/>
      <c r="E876" s="216"/>
      <c r="F876" s="216"/>
      <c r="G876" s="216"/>
      <c r="H876" s="216"/>
      <c r="I876" s="216"/>
      <c r="J876" s="201"/>
      <c r="K876" s="201"/>
      <c r="L876" s="201"/>
      <c r="M876" s="175"/>
      <c r="N876" s="159"/>
      <c r="O876" s="159"/>
      <c r="P876" s="159"/>
      <c r="Q876" s="159"/>
      <c r="R876" s="159"/>
    </row>
    <row r="877" spans="1:18" ht="17.25" customHeight="1">
      <c r="A877" s="177"/>
      <c r="B877" s="201"/>
      <c r="C877" s="214"/>
      <c r="D877" s="216"/>
      <c r="E877" s="216"/>
      <c r="F877" s="216"/>
      <c r="G877" s="216"/>
      <c r="H877" s="216"/>
      <c r="I877" s="216"/>
      <c r="J877" s="201"/>
      <c r="K877" s="201"/>
      <c r="L877" s="201"/>
      <c r="M877" s="175"/>
      <c r="N877" s="159"/>
      <c r="O877" s="159"/>
      <c r="P877" s="159"/>
      <c r="Q877" s="159"/>
      <c r="R877" s="159"/>
    </row>
    <row r="878" spans="1:18" ht="17.25" customHeight="1">
      <c r="A878" s="177"/>
      <c r="B878" s="201"/>
      <c r="C878" s="214"/>
      <c r="D878" s="216"/>
      <c r="E878" s="216"/>
      <c r="F878" s="216"/>
      <c r="G878" s="216"/>
      <c r="H878" s="216"/>
      <c r="I878" s="216"/>
      <c r="J878" s="201"/>
      <c r="K878" s="201"/>
      <c r="L878" s="201"/>
      <c r="M878" s="175"/>
      <c r="N878" s="159"/>
      <c r="O878" s="159"/>
      <c r="P878" s="159"/>
      <c r="Q878" s="159"/>
      <c r="R878" s="159"/>
    </row>
    <row r="879" spans="1:18" ht="17.25" customHeight="1">
      <c r="A879" s="177"/>
      <c r="B879" s="201"/>
      <c r="C879" s="214"/>
      <c r="D879" s="216"/>
      <c r="E879" s="216"/>
      <c r="F879" s="216"/>
      <c r="G879" s="216"/>
      <c r="H879" s="216"/>
      <c r="I879" s="216"/>
      <c r="J879" s="201"/>
      <c r="K879" s="201"/>
      <c r="L879" s="201"/>
      <c r="M879" s="175"/>
      <c r="N879" s="159"/>
      <c r="O879" s="159"/>
      <c r="P879" s="159"/>
      <c r="Q879" s="159"/>
      <c r="R879" s="159"/>
    </row>
    <row r="880" spans="1:18" ht="17.25" customHeight="1">
      <c r="A880" s="159"/>
      <c r="B880" s="226"/>
      <c r="C880" s="227"/>
      <c r="J880" s="226"/>
      <c r="K880" s="226"/>
      <c r="L880" s="226"/>
      <c r="M880" s="159"/>
      <c r="N880" s="159"/>
      <c r="O880" s="159"/>
      <c r="P880" s="159"/>
      <c r="Q880" s="159"/>
      <c r="R880" s="159"/>
    </row>
    <row r="881" spans="1:18" ht="17.25" customHeight="1">
      <c r="A881" s="159"/>
      <c r="B881" s="159"/>
      <c r="C881" s="227"/>
      <c r="J881" s="159"/>
      <c r="K881" s="159"/>
      <c r="L881" s="159"/>
      <c r="M881" s="159"/>
      <c r="N881" s="159"/>
      <c r="O881" s="159"/>
      <c r="P881" s="159"/>
      <c r="Q881" s="159"/>
      <c r="R881" s="159"/>
    </row>
    <row r="882" spans="1:18" ht="17.25" customHeight="1">
      <c r="A882" s="159"/>
      <c r="B882" s="159"/>
      <c r="C882" s="227"/>
      <c r="J882" s="159"/>
      <c r="K882" s="159"/>
      <c r="L882" s="159"/>
      <c r="M882" s="159"/>
      <c r="N882" s="159"/>
      <c r="O882" s="159"/>
      <c r="P882" s="159"/>
      <c r="Q882" s="159"/>
      <c r="R882" s="159"/>
    </row>
    <row r="883" spans="1:18" ht="17.25" customHeight="1">
      <c r="A883" s="159"/>
      <c r="B883" s="159"/>
      <c r="C883" s="227"/>
      <c r="J883" s="159"/>
      <c r="K883" s="159"/>
      <c r="L883" s="159"/>
      <c r="M883" s="159"/>
      <c r="N883" s="159"/>
      <c r="O883" s="159"/>
      <c r="P883" s="159"/>
      <c r="Q883" s="159"/>
      <c r="R883" s="159"/>
    </row>
    <row r="884" spans="1:18" ht="17.25" customHeight="1">
      <c r="A884" s="159"/>
      <c r="B884" s="159"/>
      <c r="C884" s="227"/>
      <c r="E884" s="228"/>
      <c r="J884" s="159"/>
      <c r="K884" s="159"/>
      <c r="L884" s="159"/>
      <c r="M884" s="159"/>
      <c r="N884" s="159"/>
      <c r="O884" s="159"/>
      <c r="P884" s="159"/>
      <c r="Q884" s="159"/>
      <c r="R884" s="159"/>
    </row>
    <row r="885" spans="1:18" ht="17.25" customHeight="1">
      <c r="A885" s="159"/>
      <c r="B885" s="159"/>
      <c r="C885" s="227"/>
      <c r="E885" s="228"/>
      <c r="J885" s="159"/>
      <c r="K885" s="159"/>
      <c r="L885" s="159"/>
      <c r="M885" s="159"/>
      <c r="N885" s="159"/>
      <c r="O885" s="159"/>
      <c r="P885" s="159"/>
      <c r="Q885" s="159"/>
      <c r="R885" s="159"/>
    </row>
    <row r="886" spans="1:18" ht="17.25" customHeight="1">
      <c r="A886" s="159"/>
      <c r="B886" s="159"/>
      <c r="C886" s="227"/>
      <c r="J886" s="159"/>
      <c r="K886" s="159"/>
      <c r="L886" s="159"/>
      <c r="M886" s="159"/>
      <c r="N886" s="159"/>
      <c r="O886" s="159"/>
      <c r="P886" s="159"/>
      <c r="Q886" s="159"/>
      <c r="R886" s="159"/>
    </row>
    <row r="887" spans="1:18" ht="17.25" customHeight="1">
      <c r="A887" s="159"/>
      <c r="B887" s="159"/>
      <c r="C887" s="227"/>
      <c r="G887" s="229"/>
      <c r="J887" s="159"/>
      <c r="K887" s="159"/>
      <c r="L887" s="159"/>
      <c r="M887" s="159"/>
      <c r="N887" s="159"/>
      <c r="O887" s="159"/>
      <c r="P887" s="159"/>
      <c r="Q887" s="159"/>
      <c r="R887" s="159"/>
    </row>
    <row r="888" spans="1:18" ht="17.25" customHeight="1">
      <c r="A888" s="159"/>
      <c r="B888" s="159"/>
      <c r="C888" s="227"/>
      <c r="J888" s="159"/>
      <c r="K888" s="159"/>
      <c r="L888" s="159"/>
      <c r="M888" s="159"/>
      <c r="N888" s="159"/>
      <c r="O888" s="159"/>
      <c r="P888" s="159"/>
      <c r="Q888" s="159"/>
      <c r="R888" s="159"/>
    </row>
    <row r="889" spans="1:18" ht="17.25" customHeight="1">
      <c r="A889" s="159"/>
      <c r="B889" s="159"/>
      <c r="C889" s="227"/>
      <c r="J889" s="159"/>
      <c r="K889" s="159"/>
      <c r="L889" s="159"/>
      <c r="M889" s="159"/>
      <c r="N889" s="159"/>
      <c r="O889" s="159"/>
      <c r="P889" s="159"/>
      <c r="Q889" s="159"/>
      <c r="R889" s="159"/>
    </row>
    <row r="890" spans="1:18" ht="17.25" customHeight="1">
      <c r="A890" s="159"/>
      <c r="B890" s="159"/>
      <c r="C890" s="227"/>
      <c r="J890" s="159"/>
      <c r="K890" s="159"/>
      <c r="L890" s="159"/>
      <c r="M890" s="159"/>
      <c r="N890" s="159"/>
      <c r="O890" s="159"/>
      <c r="P890" s="159"/>
      <c r="Q890" s="159"/>
      <c r="R890" s="159"/>
    </row>
    <row r="891" spans="1:18" ht="17.25" customHeight="1">
      <c r="A891" s="159"/>
      <c r="B891" s="159"/>
      <c r="C891" s="227"/>
      <c r="J891" s="159"/>
      <c r="K891" s="159"/>
      <c r="L891" s="159"/>
      <c r="M891" s="159"/>
      <c r="N891" s="159"/>
      <c r="O891" s="159"/>
      <c r="P891" s="159"/>
      <c r="Q891" s="159"/>
      <c r="R891" s="159"/>
    </row>
    <row r="892" spans="1:18" ht="17.25" customHeight="1">
      <c r="A892" s="159"/>
      <c r="B892" s="159"/>
      <c r="C892" s="227"/>
      <c r="J892" s="159"/>
      <c r="K892" s="159"/>
      <c r="L892" s="159"/>
      <c r="M892" s="159"/>
      <c r="N892" s="159"/>
      <c r="O892" s="159"/>
      <c r="P892" s="159"/>
      <c r="Q892" s="159"/>
      <c r="R892" s="159"/>
    </row>
    <row r="893" spans="1:18" ht="17.25" customHeight="1">
      <c r="A893" s="159"/>
      <c r="B893" s="159"/>
      <c r="C893" s="227"/>
      <c r="J893" s="159"/>
      <c r="K893" s="159"/>
      <c r="L893" s="159"/>
      <c r="M893" s="159"/>
      <c r="N893" s="159"/>
      <c r="O893" s="159"/>
      <c r="P893" s="159"/>
      <c r="Q893" s="159"/>
      <c r="R893" s="159"/>
    </row>
    <row r="894" spans="1:18" ht="17.25" customHeight="1">
      <c r="A894" s="159"/>
      <c r="B894" s="159"/>
      <c r="C894" s="227"/>
      <c r="J894" s="159"/>
      <c r="K894" s="159"/>
      <c r="L894" s="159"/>
      <c r="M894" s="159"/>
      <c r="N894" s="159"/>
      <c r="O894" s="159"/>
      <c r="P894" s="159"/>
      <c r="Q894" s="159"/>
      <c r="R894" s="159"/>
    </row>
    <row r="895" spans="1:18" ht="17.25" customHeight="1">
      <c r="A895" s="159"/>
      <c r="B895" s="159"/>
      <c r="C895" s="227"/>
      <c r="J895" s="159"/>
      <c r="K895" s="159"/>
      <c r="L895" s="159"/>
      <c r="M895" s="159"/>
      <c r="N895" s="159"/>
      <c r="O895" s="159"/>
      <c r="P895" s="159"/>
      <c r="Q895" s="159"/>
      <c r="R895" s="159"/>
    </row>
    <row r="896" spans="1:18" ht="17.25" customHeight="1">
      <c r="A896" s="159"/>
      <c r="B896" s="159"/>
      <c r="C896" s="227"/>
      <c r="J896" s="159"/>
      <c r="K896" s="159"/>
      <c r="L896" s="159"/>
      <c r="M896" s="159"/>
      <c r="N896" s="159"/>
      <c r="O896" s="159"/>
      <c r="P896" s="159"/>
      <c r="Q896" s="159"/>
      <c r="R896" s="159"/>
    </row>
    <row r="897" spans="1:18" ht="17.25" customHeight="1">
      <c r="A897" s="159"/>
      <c r="B897" s="159"/>
      <c r="C897" s="227"/>
      <c r="J897" s="159"/>
      <c r="K897" s="159"/>
      <c r="L897" s="159"/>
      <c r="M897" s="159"/>
      <c r="N897" s="159"/>
      <c r="O897" s="159"/>
      <c r="P897" s="159"/>
      <c r="Q897" s="159"/>
      <c r="R897" s="159"/>
    </row>
    <row r="898" spans="1:18" ht="17.25" customHeight="1">
      <c r="A898" s="159"/>
      <c r="B898" s="159"/>
      <c r="C898" s="227"/>
      <c r="J898" s="159"/>
      <c r="K898" s="159"/>
      <c r="L898" s="159"/>
      <c r="M898" s="159"/>
      <c r="N898" s="159"/>
      <c r="O898" s="159"/>
      <c r="P898" s="159"/>
      <c r="Q898" s="159"/>
      <c r="R898" s="159"/>
    </row>
    <row r="899" spans="1:18" ht="17.25" customHeight="1">
      <c r="A899" s="159"/>
      <c r="B899" s="159"/>
      <c r="C899" s="227"/>
      <c r="J899" s="159"/>
      <c r="K899" s="159"/>
      <c r="L899" s="159"/>
      <c r="M899" s="159"/>
      <c r="N899" s="159"/>
      <c r="O899" s="159"/>
      <c r="P899" s="159"/>
      <c r="Q899" s="159"/>
      <c r="R899" s="159"/>
    </row>
    <row r="900" spans="1:18" ht="17.25" customHeight="1">
      <c r="A900" s="159"/>
      <c r="B900" s="159"/>
      <c r="C900" s="227"/>
      <c r="J900" s="159"/>
      <c r="K900" s="159"/>
      <c r="L900" s="159"/>
      <c r="M900" s="159"/>
      <c r="N900" s="159"/>
      <c r="O900" s="159"/>
      <c r="P900" s="159"/>
      <c r="Q900" s="159"/>
      <c r="R900" s="159"/>
    </row>
    <row r="901" spans="1:18" ht="17.25" customHeight="1">
      <c r="A901" s="159"/>
      <c r="B901" s="159"/>
      <c r="C901" s="227"/>
      <c r="J901" s="159"/>
      <c r="K901" s="159"/>
      <c r="L901" s="159"/>
      <c r="M901" s="159"/>
      <c r="N901" s="159"/>
      <c r="O901" s="159"/>
      <c r="P901" s="159"/>
      <c r="Q901" s="159"/>
      <c r="R901" s="159"/>
    </row>
    <row r="902" spans="1:18" ht="17.25" customHeight="1">
      <c r="A902" s="159"/>
      <c r="B902" s="159"/>
      <c r="C902" s="227"/>
      <c r="J902" s="159"/>
      <c r="K902" s="159"/>
      <c r="L902" s="159"/>
      <c r="M902" s="159"/>
      <c r="N902" s="159"/>
      <c r="O902" s="159"/>
      <c r="P902" s="159"/>
      <c r="Q902" s="159"/>
      <c r="R902" s="159"/>
    </row>
    <row r="903" spans="1:18" ht="17.25" customHeight="1">
      <c r="A903" s="159"/>
      <c r="B903" s="159"/>
      <c r="C903" s="227"/>
      <c r="J903" s="159"/>
      <c r="K903" s="159"/>
      <c r="L903" s="159"/>
      <c r="M903" s="159"/>
      <c r="N903" s="159"/>
      <c r="O903" s="159"/>
      <c r="P903" s="159"/>
      <c r="Q903" s="159"/>
      <c r="R903" s="159"/>
    </row>
    <row r="904" spans="1:18" ht="17.25" customHeight="1">
      <c r="A904" s="159"/>
      <c r="B904" s="159"/>
      <c r="C904" s="227"/>
      <c r="J904" s="159"/>
      <c r="K904" s="159"/>
      <c r="L904" s="159"/>
      <c r="M904" s="159"/>
      <c r="N904" s="159"/>
      <c r="O904" s="159"/>
      <c r="P904" s="159"/>
      <c r="Q904" s="159"/>
      <c r="R904" s="159"/>
    </row>
    <row r="905" spans="1:18" ht="17.25" customHeight="1">
      <c r="A905" s="159"/>
      <c r="B905" s="159"/>
      <c r="C905" s="227"/>
      <c r="J905" s="159"/>
      <c r="K905" s="159"/>
      <c r="L905" s="159"/>
      <c r="M905" s="159"/>
      <c r="N905" s="159"/>
      <c r="O905" s="159"/>
      <c r="P905" s="159"/>
      <c r="Q905" s="159"/>
      <c r="R905" s="159"/>
    </row>
    <row r="906" spans="1:18" ht="17.25" customHeight="1">
      <c r="A906" s="159"/>
      <c r="B906" s="159"/>
      <c r="C906" s="227"/>
      <c r="J906" s="159"/>
      <c r="K906" s="159"/>
      <c r="L906" s="159"/>
      <c r="M906" s="159"/>
      <c r="N906" s="159"/>
      <c r="O906" s="159"/>
      <c r="P906" s="159"/>
      <c r="Q906" s="159"/>
      <c r="R906" s="159"/>
    </row>
    <row r="907" spans="1:18" ht="17.25" customHeight="1">
      <c r="A907" s="159"/>
      <c r="B907" s="159"/>
      <c r="C907" s="227"/>
      <c r="J907" s="159"/>
      <c r="K907" s="159"/>
      <c r="L907" s="159"/>
      <c r="M907" s="159"/>
      <c r="N907" s="159"/>
      <c r="O907" s="159"/>
      <c r="P907" s="159"/>
      <c r="Q907" s="159"/>
      <c r="R907" s="159"/>
    </row>
    <row r="908" spans="1:18" ht="17.25" customHeight="1">
      <c r="A908" s="159"/>
      <c r="B908" s="159"/>
      <c r="C908" s="227"/>
      <c r="J908" s="159"/>
      <c r="K908" s="159"/>
      <c r="L908" s="159"/>
      <c r="M908" s="159"/>
      <c r="N908" s="159"/>
      <c r="O908" s="159"/>
      <c r="P908" s="159"/>
      <c r="Q908" s="159"/>
      <c r="R908" s="159"/>
    </row>
    <row r="909" spans="1:18" ht="17.25" customHeight="1">
      <c r="A909" s="159"/>
      <c r="B909" s="159"/>
      <c r="C909" s="227"/>
      <c r="J909" s="159"/>
      <c r="K909" s="159"/>
      <c r="L909" s="159"/>
      <c r="M909" s="159"/>
      <c r="N909" s="159"/>
      <c r="O909" s="159"/>
      <c r="P909" s="159"/>
      <c r="Q909" s="159"/>
      <c r="R909" s="159"/>
    </row>
    <row r="910" spans="1:18" ht="17.25" customHeight="1">
      <c r="A910" s="159"/>
      <c r="B910" s="159"/>
      <c r="C910" s="227"/>
      <c r="J910" s="159"/>
      <c r="K910" s="159"/>
      <c r="L910" s="159"/>
      <c r="M910" s="159"/>
      <c r="N910" s="159"/>
      <c r="O910" s="159"/>
      <c r="P910" s="159"/>
      <c r="Q910" s="159"/>
      <c r="R910" s="159"/>
    </row>
    <row r="911" spans="1:18" ht="17.25" customHeight="1">
      <c r="A911" s="159"/>
      <c r="B911" s="159"/>
      <c r="C911" s="227"/>
      <c r="J911" s="159"/>
      <c r="K911" s="159"/>
      <c r="L911" s="159"/>
      <c r="M911" s="159"/>
      <c r="N911" s="159"/>
      <c r="O911" s="159"/>
      <c r="P911" s="159"/>
      <c r="Q911" s="159"/>
      <c r="R911" s="159"/>
    </row>
    <row r="912" spans="1:18" ht="17.25" customHeight="1">
      <c r="A912" s="159"/>
      <c r="B912" s="159"/>
      <c r="C912" s="227"/>
      <c r="J912" s="159"/>
      <c r="K912" s="159"/>
      <c r="L912" s="159"/>
      <c r="M912" s="159"/>
      <c r="N912" s="159"/>
      <c r="O912" s="159"/>
      <c r="P912" s="159"/>
      <c r="Q912" s="159"/>
      <c r="R912" s="159"/>
    </row>
    <row r="913" spans="1:18" ht="17.25" customHeight="1">
      <c r="A913" s="159"/>
      <c r="B913" s="159"/>
      <c r="C913" s="227"/>
      <c r="J913" s="159"/>
      <c r="K913" s="159"/>
      <c r="L913" s="159"/>
      <c r="M913" s="159"/>
      <c r="N913" s="159"/>
      <c r="O913" s="159"/>
      <c r="P913" s="159"/>
      <c r="Q913" s="159"/>
      <c r="R913" s="159"/>
    </row>
    <row r="914" spans="1:18" ht="17.25" customHeight="1">
      <c r="A914" s="159"/>
      <c r="B914" s="159"/>
      <c r="C914" s="227"/>
      <c r="J914" s="159"/>
      <c r="K914" s="159"/>
      <c r="L914" s="159"/>
      <c r="M914" s="159"/>
      <c r="N914" s="159"/>
      <c r="O914" s="159"/>
      <c r="P914" s="159"/>
      <c r="Q914" s="159"/>
      <c r="R914" s="159"/>
    </row>
    <row r="915" spans="1:18" ht="17.25" customHeight="1">
      <c r="A915" s="159"/>
      <c r="B915" s="159"/>
      <c r="C915" s="227"/>
      <c r="J915" s="159"/>
      <c r="K915" s="159"/>
      <c r="L915" s="159"/>
      <c r="M915" s="159"/>
      <c r="N915" s="159"/>
      <c r="O915" s="159"/>
      <c r="P915" s="159"/>
      <c r="Q915" s="159"/>
      <c r="R915" s="159"/>
    </row>
    <row r="916" spans="1:18" ht="17.25" customHeight="1">
      <c r="A916" s="159"/>
      <c r="B916" s="159"/>
      <c r="C916" s="227"/>
      <c r="J916" s="159"/>
      <c r="K916" s="159"/>
      <c r="L916" s="159"/>
      <c r="M916" s="159"/>
      <c r="N916" s="159"/>
      <c r="O916" s="159"/>
      <c r="P916" s="159"/>
      <c r="Q916" s="159"/>
      <c r="R916" s="159"/>
    </row>
    <row r="917" spans="1:18" ht="17.25" customHeight="1">
      <c r="A917" s="159"/>
      <c r="B917" s="159"/>
      <c r="C917" s="227"/>
      <c r="J917" s="159"/>
      <c r="K917" s="159"/>
      <c r="L917" s="159"/>
      <c r="M917" s="159"/>
      <c r="N917" s="159"/>
      <c r="O917" s="159"/>
      <c r="P917" s="159"/>
      <c r="Q917" s="159"/>
      <c r="R917" s="159"/>
    </row>
    <row r="918" spans="1:18" ht="17.25" customHeight="1">
      <c r="A918" s="159"/>
      <c r="B918" s="159"/>
      <c r="C918" s="227"/>
      <c r="J918" s="159"/>
      <c r="K918" s="159"/>
      <c r="L918" s="159"/>
      <c r="M918" s="159"/>
      <c r="N918" s="159"/>
      <c r="O918" s="159"/>
      <c r="P918" s="159"/>
      <c r="Q918" s="159"/>
      <c r="R918" s="159"/>
    </row>
    <row r="919" spans="1:18" ht="17.25" customHeight="1">
      <c r="A919" s="159"/>
      <c r="B919" s="159"/>
      <c r="C919" s="227"/>
      <c r="J919" s="159"/>
      <c r="K919" s="159"/>
      <c r="L919" s="159"/>
      <c r="M919" s="159"/>
      <c r="N919" s="159"/>
      <c r="O919" s="159"/>
      <c r="P919" s="159"/>
      <c r="Q919" s="159"/>
      <c r="R919" s="159"/>
    </row>
    <row r="920" spans="1:18" ht="17.25" customHeight="1">
      <c r="A920" s="159"/>
      <c r="B920" s="159"/>
      <c r="C920" s="227"/>
      <c r="J920" s="159"/>
      <c r="K920" s="159"/>
      <c r="L920" s="159"/>
      <c r="M920" s="159"/>
      <c r="N920" s="159"/>
      <c r="O920" s="159"/>
      <c r="P920" s="159"/>
      <c r="Q920" s="159"/>
      <c r="R920" s="159"/>
    </row>
    <row r="921" spans="1:18" ht="17.25" customHeight="1">
      <c r="A921" s="159"/>
      <c r="B921" s="159"/>
      <c r="C921" s="227"/>
      <c r="J921" s="159"/>
      <c r="K921" s="159"/>
      <c r="L921" s="159"/>
      <c r="M921" s="159"/>
      <c r="N921" s="159"/>
      <c r="O921" s="159"/>
      <c r="P921" s="159"/>
      <c r="Q921" s="159"/>
      <c r="R921" s="159"/>
    </row>
    <row r="922" spans="1:18" ht="17.25" customHeight="1">
      <c r="A922" s="159"/>
      <c r="B922" s="159"/>
      <c r="C922" s="227"/>
      <c r="J922" s="159"/>
      <c r="K922" s="159"/>
      <c r="L922" s="159"/>
      <c r="M922" s="159"/>
      <c r="N922" s="159"/>
      <c r="O922" s="159"/>
      <c r="P922" s="159"/>
      <c r="Q922" s="159"/>
      <c r="R922" s="159"/>
    </row>
    <row r="923" spans="1:18" ht="17.25" customHeight="1">
      <c r="A923" s="159"/>
      <c r="B923" s="159"/>
      <c r="C923" s="227"/>
      <c r="J923" s="159"/>
      <c r="K923" s="159"/>
      <c r="L923" s="159"/>
      <c r="M923" s="159"/>
      <c r="N923" s="159"/>
      <c r="O923" s="159"/>
      <c r="P923" s="159"/>
      <c r="Q923" s="159"/>
      <c r="R923" s="159"/>
    </row>
    <row r="924" spans="1:18" ht="17.25" customHeight="1">
      <c r="A924" s="159"/>
      <c r="B924" s="159"/>
      <c r="C924" s="227"/>
      <c r="J924" s="159"/>
      <c r="K924" s="159"/>
      <c r="L924" s="159"/>
      <c r="M924" s="159"/>
      <c r="N924" s="159"/>
      <c r="O924" s="159"/>
      <c r="P924" s="159"/>
      <c r="Q924" s="159"/>
      <c r="R924" s="159"/>
    </row>
    <row r="925" spans="1:18" ht="17.25" customHeight="1">
      <c r="A925" s="159"/>
      <c r="B925" s="159"/>
      <c r="C925" s="227"/>
      <c r="J925" s="159"/>
      <c r="K925" s="159"/>
      <c r="L925" s="159"/>
      <c r="M925" s="159"/>
      <c r="N925" s="159"/>
      <c r="O925" s="159"/>
      <c r="P925" s="159"/>
      <c r="Q925" s="159"/>
      <c r="R925" s="159"/>
    </row>
    <row r="926" spans="1:18" ht="17.25" customHeight="1">
      <c r="A926" s="159"/>
      <c r="B926" s="159"/>
      <c r="C926" s="227"/>
      <c r="J926" s="159"/>
      <c r="K926" s="159"/>
      <c r="L926" s="159"/>
      <c r="M926" s="159"/>
      <c r="N926" s="159"/>
      <c r="O926" s="159"/>
      <c r="P926" s="159"/>
      <c r="Q926" s="159"/>
      <c r="R926" s="159"/>
    </row>
    <row r="927" spans="1:18" ht="17.25" customHeight="1">
      <c r="A927" s="159"/>
      <c r="B927" s="159"/>
      <c r="C927" s="227"/>
      <c r="J927" s="159"/>
      <c r="K927" s="159"/>
      <c r="L927" s="159"/>
      <c r="M927" s="159"/>
      <c r="N927" s="159"/>
      <c r="O927" s="159"/>
      <c r="P927" s="159"/>
      <c r="Q927" s="159"/>
      <c r="R927" s="159"/>
    </row>
    <row r="928" spans="1:18" ht="17.25" customHeight="1">
      <c r="A928" s="159"/>
      <c r="B928" s="159"/>
      <c r="C928" s="227"/>
      <c r="J928" s="159"/>
      <c r="K928" s="159"/>
      <c r="L928" s="159"/>
      <c r="M928" s="159"/>
      <c r="N928" s="159"/>
      <c r="O928" s="159"/>
      <c r="P928" s="159"/>
      <c r="Q928" s="159"/>
      <c r="R928" s="159"/>
    </row>
    <row r="929" spans="1:18" ht="17.25" customHeight="1">
      <c r="A929" s="159"/>
      <c r="B929" s="159"/>
      <c r="C929" s="227"/>
      <c r="J929" s="159"/>
      <c r="K929" s="159"/>
      <c r="L929" s="159"/>
      <c r="M929" s="159"/>
      <c r="N929" s="159"/>
      <c r="O929" s="159"/>
      <c r="P929" s="159"/>
      <c r="Q929" s="159"/>
      <c r="R929" s="159"/>
    </row>
    <row r="930" spans="1:18" ht="17.25" customHeight="1">
      <c r="A930" s="159"/>
      <c r="B930" s="159"/>
      <c r="C930" s="227"/>
      <c r="J930" s="159"/>
      <c r="K930" s="159"/>
      <c r="L930" s="159"/>
      <c r="M930" s="159"/>
      <c r="N930" s="159"/>
      <c r="O930" s="159"/>
      <c r="P930" s="159"/>
      <c r="Q930" s="159"/>
      <c r="R930" s="159"/>
    </row>
    <row r="931" spans="1:18" ht="17.25" customHeight="1">
      <c r="A931" s="159"/>
      <c r="B931" s="159"/>
      <c r="C931" s="227"/>
      <c r="J931" s="159"/>
      <c r="K931" s="159"/>
      <c r="L931" s="159"/>
      <c r="M931" s="159"/>
      <c r="N931" s="159"/>
      <c r="O931" s="159"/>
      <c r="P931" s="159"/>
      <c r="Q931" s="159"/>
      <c r="R931" s="159"/>
    </row>
    <row r="932" spans="1:18" ht="17.25" customHeight="1">
      <c r="A932" s="159"/>
      <c r="B932" s="159"/>
      <c r="C932" s="227"/>
      <c r="J932" s="159"/>
      <c r="K932" s="159"/>
      <c r="L932" s="159"/>
      <c r="M932" s="159"/>
      <c r="N932" s="159"/>
      <c r="O932" s="159"/>
      <c r="P932" s="159"/>
      <c r="Q932" s="159"/>
      <c r="R932" s="159"/>
    </row>
    <row r="933" spans="1:18" ht="17.25" customHeight="1">
      <c r="A933" s="159"/>
      <c r="B933" s="159"/>
      <c r="C933" s="227"/>
      <c r="J933" s="159"/>
      <c r="K933" s="159"/>
      <c r="L933" s="159"/>
      <c r="M933" s="159"/>
      <c r="N933" s="159"/>
      <c r="O933" s="159"/>
      <c r="P933" s="159"/>
      <c r="Q933" s="159"/>
      <c r="R933" s="159"/>
    </row>
    <row r="934" spans="1:18" ht="17.25" customHeight="1">
      <c r="A934" s="159"/>
      <c r="B934" s="159"/>
      <c r="C934" s="227"/>
      <c r="J934" s="159"/>
      <c r="K934" s="159"/>
      <c r="L934" s="159"/>
      <c r="M934" s="159"/>
      <c r="N934" s="159"/>
      <c r="O934" s="159"/>
      <c r="P934" s="159"/>
      <c r="Q934" s="159"/>
      <c r="R934" s="159"/>
    </row>
    <row r="935" spans="1:18" ht="17.25" customHeight="1">
      <c r="A935" s="159"/>
      <c r="B935" s="159"/>
      <c r="C935" s="227"/>
      <c r="J935" s="159"/>
      <c r="K935" s="159"/>
      <c r="L935" s="159"/>
      <c r="M935" s="159"/>
      <c r="N935" s="159"/>
      <c r="O935" s="159"/>
      <c r="P935" s="159"/>
      <c r="Q935" s="159"/>
      <c r="R935" s="159"/>
    </row>
    <row r="936" spans="1:18" ht="17.25" customHeight="1">
      <c r="A936" s="159"/>
      <c r="B936" s="159"/>
      <c r="C936" s="227"/>
      <c r="J936" s="159"/>
      <c r="K936" s="159"/>
      <c r="L936" s="159"/>
      <c r="M936" s="159"/>
      <c r="N936" s="159"/>
      <c r="O936" s="159"/>
      <c r="P936" s="159"/>
      <c r="Q936" s="159"/>
      <c r="R936" s="159"/>
    </row>
    <row r="937" spans="1:18" ht="17.25" customHeight="1">
      <c r="C937" s="227"/>
    </row>
    <row r="938" spans="1:18" ht="17.25" customHeight="1">
      <c r="C938" s="227"/>
    </row>
    <row r="939" spans="1:18" ht="17.25" customHeight="1">
      <c r="C939" s="227"/>
    </row>
    <row r="940" spans="1:18" ht="17.25" customHeight="1">
      <c r="C940" s="227"/>
    </row>
    <row r="941" spans="1:18" ht="17.25" customHeight="1">
      <c r="C941" s="227"/>
    </row>
    <row r="942" spans="1:18" ht="17.25" customHeight="1">
      <c r="C942" s="227"/>
    </row>
    <row r="943" spans="1:18" ht="17.25" customHeight="1">
      <c r="C943" s="227"/>
    </row>
    <row r="944" spans="1:18" ht="17.25" customHeight="1">
      <c r="C944" s="227"/>
    </row>
    <row r="945" spans="3:3" ht="17.25" customHeight="1">
      <c r="C945" s="227"/>
    </row>
    <row r="946" spans="3:3" ht="17.25" customHeight="1">
      <c r="C946" s="227"/>
    </row>
    <row r="947" spans="3:3" ht="17.25" customHeight="1">
      <c r="C947" s="227"/>
    </row>
    <row r="948" spans="3:3" ht="17.25" customHeight="1">
      <c r="C948" s="227"/>
    </row>
    <row r="949" spans="3:3" ht="17.25" customHeight="1">
      <c r="C949" s="227"/>
    </row>
    <row r="950" spans="3:3" ht="17.25" customHeight="1">
      <c r="C950" s="227"/>
    </row>
    <row r="951" spans="3:3" ht="17.25" customHeight="1">
      <c r="C951" s="227"/>
    </row>
    <row r="952" spans="3:3" ht="17.25" customHeight="1">
      <c r="C952" s="227"/>
    </row>
    <row r="953" spans="3:3" ht="17.25" customHeight="1">
      <c r="C953" s="227"/>
    </row>
    <row r="954" spans="3:3" ht="17.25" customHeight="1">
      <c r="C954" s="227"/>
    </row>
    <row r="955" spans="3:3" ht="17.25" customHeight="1">
      <c r="C955" s="227"/>
    </row>
    <row r="956" spans="3:3" ht="17.25" customHeight="1">
      <c r="C956" s="227"/>
    </row>
    <row r="957" spans="3:3" ht="17.25" customHeight="1">
      <c r="C957" s="227"/>
    </row>
    <row r="958" spans="3:3" ht="17.25" customHeight="1">
      <c r="C958" s="227"/>
    </row>
    <row r="959" spans="3:3" ht="17.25" customHeight="1">
      <c r="C959" s="227"/>
    </row>
    <row r="960" spans="3:3" ht="17.25" customHeight="1">
      <c r="C960" s="227"/>
    </row>
    <row r="961" spans="3:3" ht="17.25" customHeight="1">
      <c r="C961" s="227"/>
    </row>
    <row r="962" spans="3:3" ht="17.25" customHeight="1">
      <c r="C962" s="227"/>
    </row>
    <row r="963" spans="3:3" ht="17.25" customHeight="1">
      <c r="C963" s="227"/>
    </row>
    <row r="964" spans="3:3" ht="17.25" customHeight="1">
      <c r="C964" s="227"/>
    </row>
    <row r="965" spans="3:3" ht="17.25" customHeight="1">
      <c r="C965" s="227"/>
    </row>
    <row r="966" spans="3:3" ht="17.25" customHeight="1">
      <c r="C966" s="227"/>
    </row>
    <row r="967" spans="3:3" ht="17.25" customHeight="1">
      <c r="C967" s="227"/>
    </row>
    <row r="968" spans="3:3" ht="17.25" customHeight="1">
      <c r="C968" s="227"/>
    </row>
    <row r="969" spans="3:3" ht="17.25" customHeight="1">
      <c r="C969" s="227"/>
    </row>
    <row r="970" spans="3:3" ht="17.25" customHeight="1">
      <c r="C970" s="227"/>
    </row>
    <row r="971" spans="3:3" ht="17.25" customHeight="1">
      <c r="C971" s="227"/>
    </row>
    <row r="972" spans="3:3" ht="17.25" customHeight="1">
      <c r="C972" s="227"/>
    </row>
    <row r="973" spans="3:3" ht="17.25" customHeight="1">
      <c r="C973" s="227"/>
    </row>
    <row r="974" spans="3:3" ht="17.25" customHeight="1">
      <c r="C974" s="227"/>
    </row>
    <row r="975" spans="3:3" ht="17.25" customHeight="1">
      <c r="C975" s="227"/>
    </row>
    <row r="976" spans="3:3" ht="17.25" customHeight="1">
      <c r="C976" s="227"/>
    </row>
    <row r="977" spans="3:3" ht="17.25" customHeight="1">
      <c r="C977" s="227"/>
    </row>
    <row r="978" spans="3:3" ht="17.25" customHeight="1">
      <c r="C978" s="227"/>
    </row>
    <row r="979" spans="3:3" ht="17.25" customHeight="1">
      <c r="C979" s="227"/>
    </row>
    <row r="980" spans="3:3" ht="17.25" customHeight="1">
      <c r="C980" s="227"/>
    </row>
    <row r="981" spans="3:3" ht="17.25" customHeight="1">
      <c r="C981" s="227"/>
    </row>
    <row r="982" spans="3:3" ht="17.25" customHeight="1">
      <c r="C982" s="227"/>
    </row>
    <row r="983" spans="3:3" ht="17.25" customHeight="1">
      <c r="C983" s="227"/>
    </row>
    <row r="984" spans="3:3" ht="17.25" customHeight="1">
      <c r="C984" s="227"/>
    </row>
    <row r="985" spans="3:3" ht="17.25" customHeight="1">
      <c r="C985" s="227"/>
    </row>
    <row r="986" spans="3:3" ht="17.25" customHeight="1">
      <c r="C986" s="227"/>
    </row>
    <row r="987" spans="3:3" ht="17.25" customHeight="1">
      <c r="C987" s="227"/>
    </row>
    <row r="988" spans="3:3" ht="17.25" customHeight="1">
      <c r="C988" s="227"/>
    </row>
    <row r="989" spans="3:3" ht="17.25" customHeight="1">
      <c r="C989" s="227"/>
    </row>
    <row r="990" spans="3:3" ht="17.25" customHeight="1">
      <c r="C990" s="227"/>
    </row>
    <row r="991" spans="3:3" ht="17.25" customHeight="1">
      <c r="C991" s="227"/>
    </row>
    <row r="992" spans="3:3" ht="17.25" customHeight="1">
      <c r="C992" s="227"/>
    </row>
    <row r="993" spans="3:3" ht="17.25" customHeight="1">
      <c r="C993" s="227"/>
    </row>
    <row r="994" spans="3:3" ht="17.25" customHeight="1">
      <c r="C994" s="227"/>
    </row>
    <row r="995" spans="3:3" ht="17.25" customHeight="1">
      <c r="C995" s="227"/>
    </row>
    <row r="996" spans="3:3" ht="17.25" customHeight="1">
      <c r="C996" s="227"/>
    </row>
    <row r="997" spans="3:3" ht="17.25" customHeight="1">
      <c r="C997" s="227"/>
    </row>
    <row r="998" spans="3:3" ht="17.25" customHeight="1">
      <c r="C998" s="227"/>
    </row>
    <row r="999" spans="3:3" ht="17.25" customHeight="1">
      <c r="C999" s="227"/>
    </row>
    <row r="1000" spans="3:3" ht="17.25" customHeight="1">
      <c r="C1000" s="227"/>
    </row>
    <row r="1001" spans="3:3" ht="17.25" customHeight="1">
      <c r="C1001" s="227"/>
    </row>
    <row r="1002" spans="3:3" ht="17.25" customHeight="1">
      <c r="C1002" s="227"/>
    </row>
    <row r="1003" spans="3:3" ht="17.25" customHeight="1">
      <c r="C1003" s="227"/>
    </row>
    <row r="1004" spans="3:3" ht="17.25" customHeight="1">
      <c r="C1004" s="227"/>
    </row>
    <row r="1005" spans="3:3" ht="17.25" customHeight="1">
      <c r="C1005" s="227"/>
    </row>
    <row r="1006" spans="3:3" ht="17.25" customHeight="1">
      <c r="C1006" s="227"/>
    </row>
    <row r="1007" spans="3:3" ht="17.25" customHeight="1">
      <c r="C1007" s="227"/>
    </row>
    <row r="1008" spans="3:3" ht="17.25" customHeight="1">
      <c r="C1008" s="227"/>
    </row>
    <row r="1009" spans="3:3" ht="17.25" customHeight="1">
      <c r="C1009" s="227"/>
    </row>
    <row r="1010" spans="3:3" ht="17.25" customHeight="1">
      <c r="C1010" s="227"/>
    </row>
    <row r="1011" spans="3:3" ht="17.25" customHeight="1">
      <c r="C1011" s="227"/>
    </row>
    <row r="1012" spans="3:3" ht="17.25" customHeight="1">
      <c r="C1012" s="227"/>
    </row>
    <row r="1013" spans="3:3" ht="17.25" customHeight="1">
      <c r="C1013" s="227"/>
    </row>
    <row r="1014" spans="3:3" ht="17.25" customHeight="1">
      <c r="C1014" s="227"/>
    </row>
    <row r="1015" spans="3:3" ht="17.25" customHeight="1">
      <c r="C1015" s="227"/>
    </row>
    <row r="1016" spans="3:3" ht="17.25" customHeight="1">
      <c r="C1016" s="227"/>
    </row>
    <row r="1017" spans="3:3" ht="17.25" customHeight="1">
      <c r="C1017" s="227"/>
    </row>
    <row r="1018" spans="3:3" ht="17.25" customHeight="1">
      <c r="C1018" s="227"/>
    </row>
    <row r="1019" spans="3:3" ht="17.25" customHeight="1">
      <c r="C1019" s="227"/>
    </row>
    <row r="1020" spans="3:3" ht="17.25" customHeight="1">
      <c r="C1020" s="227"/>
    </row>
    <row r="1021" spans="3:3" ht="17.25" customHeight="1">
      <c r="C1021" s="227"/>
    </row>
    <row r="1022" spans="3:3" ht="17.25" customHeight="1">
      <c r="C1022" s="227"/>
    </row>
    <row r="1023" spans="3:3" ht="17.25" customHeight="1">
      <c r="C1023" s="227"/>
    </row>
    <row r="1024" spans="3:3" ht="17.25" customHeight="1">
      <c r="C1024" s="227"/>
    </row>
    <row r="1025" spans="3:3" ht="17.25" customHeight="1">
      <c r="C1025" s="227"/>
    </row>
    <row r="1026" spans="3:3" ht="17.25" customHeight="1">
      <c r="C1026" s="227"/>
    </row>
    <row r="1027" spans="3:3" ht="17.25" customHeight="1">
      <c r="C1027" s="227"/>
    </row>
    <row r="1028" spans="3:3" ht="17.25" customHeight="1">
      <c r="C1028" s="227"/>
    </row>
    <row r="1029" spans="3:3" ht="17.25" customHeight="1">
      <c r="C1029" s="227"/>
    </row>
    <row r="1030" spans="3:3" ht="17.25" customHeight="1">
      <c r="C1030" s="227"/>
    </row>
    <row r="1031" spans="3:3" ht="17.25" customHeight="1">
      <c r="C1031" s="227"/>
    </row>
    <row r="1032" spans="3:3" ht="17.25" customHeight="1">
      <c r="C1032" s="227"/>
    </row>
    <row r="1033" spans="3:3" ht="17.25" customHeight="1">
      <c r="C1033" s="227"/>
    </row>
    <row r="1034" spans="3:3" ht="17.25" customHeight="1">
      <c r="C1034" s="227"/>
    </row>
    <row r="1035" spans="3:3" ht="17.25" customHeight="1">
      <c r="C1035" s="227"/>
    </row>
    <row r="1036" spans="3:3" ht="17.25" customHeight="1">
      <c r="C1036" s="227"/>
    </row>
    <row r="1037" spans="3:3" ht="17.25" customHeight="1">
      <c r="C1037" s="227"/>
    </row>
    <row r="1038" spans="3:3" ht="17.25" customHeight="1">
      <c r="C1038" s="227"/>
    </row>
    <row r="1039" spans="3:3" ht="17.25" customHeight="1">
      <c r="C1039" s="227"/>
    </row>
    <row r="1040" spans="3:3" ht="17.25" customHeight="1">
      <c r="C1040" s="227"/>
    </row>
    <row r="1041" spans="3:3" ht="17.25" customHeight="1">
      <c r="C1041" s="227"/>
    </row>
    <row r="1042" spans="3:3" ht="17.25" customHeight="1">
      <c r="C1042" s="227"/>
    </row>
    <row r="1043" spans="3:3" ht="17.25" customHeight="1">
      <c r="C1043" s="227"/>
    </row>
    <row r="1044" spans="3:3" ht="17.25" customHeight="1">
      <c r="C1044" s="227"/>
    </row>
    <row r="1045" spans="3:3" ht="17.25" customHeight="1">
      <c r="C1045" s="227"/>
    </row>
    <row r="1046" spans="3:3" ht="17.25" customHeight="1">
      <c r="C1046" s="227"/>
    </row>
    <row r="1047" spans="3:3" ht="17.25" customHeight="1">
      <c r="C1047" s="227"/>
    </row>
    <row r="1048" spans="3:3" ht="17.25" customHeight="1">
      <c r="C1048" s="227"/>
    </row>
    <row r="1049" spans="3:3" ht="17.25" customHeight="1">
      <c r="C1049" s="227"/>
    </row>
    <row r="1050" spans="3:3" ht="17.25" customHeight="1">
      <c r="C1050" s="227"/>
    </row>
    <row r="1051" spans="3:3" ht="17.25" customHeight="1">
      <c r="C1051" s="227"/>
    </row>
    <row r="1052" spans="3:3" ht="17.25" customHeight="1">
      <c r="C1052" s="227"/>
    </row>
    <row r="1053" spans="3:3" ht="17.25" customHeight="1">
      <c r="C1053" s="227"/>
    </row>
    <row r="1054" spans="3:3" ht="17.25" customHeight="1">
      <c r="C1054" s="227"/>
    </row>
    <row r="1055" spans="3:3" ht="17.25" customHeight="1">
      <c r="C1055" s="227"/>
    </row>
    <row r="1056" spans="3:3" ht="17.25" customHeight="1">
      <c r="C1056" s="227"/>
    </row>
    <row r="1057" spans="3:3" ht="17.25" customHeight="1">
      <c r="C1057" s="227"/>
    </row>
    <row r="1058" spans="3:3" ht="17.25" customHeight="1">
      <c r="C1058" s="227"/>
    </row>
    <row r="1059" spans="3:3" ht="17.25" customHeight="1">
      <c r="C1059" s="227"/>
    </row>
    <row r="1060" spans="3:3" ht="17.25" customHeight="1">
      <c r="C1060" s="227"/>
    </row>
    <row r="1061" spans="3:3" ht="17.25" customHeight="1">
      <c r="C1061" s="227"/>
    </row>
    <row r="1062" spans="3:3" ht="17.25" customHeight="1">
      <c r="C1062" s="227"/>
    </row>
    <row r="1063" spans="3:3" ht="17.25" customHeight="1">
      <c r="C1063" s="227"/>
    </row>
    <row r="1064" spans="3:3" ht="17.25" customHeight="1">
      <c r="C1064" s="227"/>
    </row>
    <row r="1065" spans="3:3" ht="17.25" customHeight="1">
      <c r="C1065" s="227"/>
    </row>
    <row r="1066" spans="3:3" ht="17.25" customHeight="1">
      <c r="C1066" s="227"/>
    </row>
    <row r="1067" spans="3:3" ht="17.25" customHeight="1">
      <c r="C1067" s="227"/>
    </row>
    <row r="1068" spans="3:3" ht="17.25" customHeight="1">
      <c r="C1068" s="227"/>
    </row>
    <row r="1069" spans="3:3" ht="17.25" customHeight="1">
      <c r="C1069" s="227"/>
    </row>
    <row r="1070" spans="3:3" ht="17.25" customHeight="1">
      <c r="C1070" s="227"/>
    </row>
    <row r="1071" spans="3:3" ht="17.25" customHeight="1">
      <c r="C1071" s="227"/>
    </row>
    <row r="1072" spans="3:3" ht="17.25" customHeight="1">
      <c r="C1072" s="227"/>
    </row>
    <row r="1073" spans="3:3" ht="17.25" customHeight="1">
      <c r="C1073" s="227"/>
    </row>
    <row r="1074" spans="3:3" ht="17.25" customHeight="1">
      <c r="C1074" s="227"/>
    </row>
    <row r="1075" spans="3:3" ht="17.25" customHeight="1">
      <c r="C1075" s="227"/>
    </row>
    <row r="1076" spans="3:3" ht="17.25" customHeight="1">
      <c r="C1076" s="227"/>
    </row>
    <row r="1077" spans="3:3" ht="17.25" customHeight="1">
      <c r="C1077" s="227"/>
    </row>
    <row r="1078" spans="3:3" ht="17.25" customHeight="1">
      <c r="C1078" s="227"/>
    </row>
    <row r="1079" spans="3:3" ht="17.25" customHeight="1">
      <c r="C1079" s="227"/>
    </row>
    <row r="1080" spans="3:3" ht="17.25" customHeight="1">
      <c r="C1080" s="227"/>
    </row>
    <row r="1081" spans="3:3" ht="17.25" customHeight="1">
      <c r="C1081" s="227"/>
    </row>
    <row r="1082" spans="3:3" ht="17.25" customHeight="1">
      <c r="C1082" s="227"/>
    </row>
    <row r="1083" spans="3:3" ht="17.25" customHeight="1">
      <c r="C1083" s="227"/>
    </row>
    <row r="1084" spans="3:3" ht="17.25" customHeight="1">
      <c r="C1084" s="227"/>
    </row>
    <row r="1085" spans="3:3" ht="17.25" customHeight="1">
      <c r="C1085" s="227"/>
    </row>
    <row r="1086" spans="3:3" ht="17.25" customHeight="1">
      <c r="C1086" s="227"/>
    </row>
    <row r="1087" spans="3:3" ht="17.25" customHeight="1">
      <c r="C1087" s="227"/>
    </row>
    <row r="1088" spans="3:3" ht="17.25" customHeight="1">
      <c r="C1088" s="227"/>
    </row>
    <row r="1089" spans="3:3" ht="17.25" customHeight="1">
      <c r="C1089" s="227"/>
    </row>
    <row r="1090" spans="3:3" ht="17.25" customHeight="1">
      <c r="C1090" s="227"/>
    </row>
    <row r="1091" spans="3:3" ht="17.25" customHeight="1">
      <c r="C1091" s="227"/>
    </row>
    <row r="1092" spans="3:3" ht="17.25" customHeight="1">
      <c r="C1092" s="227"/>
    </row>
    <row r="1093" spans="3:3" ht="17.25" customHeight="1">
      <c r="C1093" s="227"/>
    </row>
    <row r="1094" spans="3:3" ht="17.25" customHeight="1">
      <c r="C1094" s="227"/>
    </row>
    <row r="1095" spans="3:3" ht="17.25" customHeight="1">
      <c r="C1095" s="227"/>
    </row>
    <row r="1096" spans="3:3" ht="17.25" customHeight="1">
      <c r="C1096" s="227"/>
    </row>
    <row r="1097" spans="3:3" ht="17.25" customHeight="1">
      <c r="C1097" s="227"/>
    </row>
    <row r="1098" spans="3:3" ht="17.25" customHeight="1">
      <c r="C1098" s="227"/>
    </row>
    <row r="1099" spans="3:3" ht="17.25" customHeight="1">
      <c r="C1099" s="227"/>
    </row>
    <row r="1100" spans="3:3" ht="17.25" customHeight="1">
      <c r="C1100" s="227"/>
    </row>
    <row r="1101" spans="3:3" ht="17.25" customHeight="1">
      <c r="C1101" s="227"/>
    </row>
    <row r="1102" spans="3:3" ht="17.25" customHeight="1">
      <c r="C1102" s="227"/>
    </row>
    <row r="1103" spans="3:3" ht="17.25" customHeight="1">
      <c r="C1103" s="227"/>
    </row>
    <row r="1104" spans="3:3" ht="17.25" customHeight="1">
      <c r="C1104" s="227"/>
    </row>
    <row r="1105" spans="3:3" ht="17.25" customHeight="1">
      <c r="C1105" s="227"/>
    </row>
    <row r="1106" spans="3:3" ht="17.25" customHeight="1">
      <c r="C1106" s="227"/>
    </row>
    <row r="1107" spans="3:3" ht="17.25" customHeight="1">
      <c r="C1107" s="227"/>
    </row>
    <row r="1108" spans="3:3" ht="17.25" customHeight="1">
      <c r="C1108" s="227"/>
    </row>
    <row r="1109" spans="3:3" ht="17.25" customHeight="1">
      <c r="C1109" s="227"/>
    </row>
    <row r="1110" spans="3:3" ht="17.25" customHeight="1">
      <c r="C1110" s="227"/>
    </row>
    <row r="1111" spans="3:3" ht="17.25" customHeight="1">
      <c r="C1111" s="227"/>
    </row>
    <row r="1112" spans="3:3" ht="17.25" customHeight="1">
      <c r="C1112" s="227"/>
    </row>
    <row r="1113" spans="3:3" ht="17.25" customHeight="1">
      <c r="C1113" s="227"/>
    </row>
    <row r="1114" spans="3:3" ht="17.25" customHeight="1">
      <c r="C1114" s="227"/>
    </row>
    <row r="1115" spans="3:3" ht="17.25" customHeight="1">
      <c r="C1115" s="227"/>
    </row>
    <row r="1116" spans="3:3" ht="17.25" customHeight="1">
      <c r="C1116" s="227"/>
    </row>
    <row r="1117" spans="3:3" ht="17.25" customHeight="1">
      <c r="C1117" s="227"/>
    </row>
    <row r="1118" spans="3:3" ht="17.25" customHeight="1">
      <c r="C1118" s="227"/>
    </row>
    <row r="1119" spans="3:3" ht="17.25" customHeight="1">
      <c r="C1119" s="227"/>
    </row>
    <row r="1120" spans="3:3" ht="17.25" customHeight="1">
      <c r="C1120" s="227"/>
    </row>
    <row r="1121" spans="3:3" ht="17.25" customHeight="1">
      <c r="C1121" s="227"/>
    </row>
    <row r="1122" spans="3:3" ht="17.25" customHeight="1">
      <c r="C1122" s="227"/>
    </row>
    <row r="1123" spans="3:3" ht="17.25" customHeight="1">
      <c r="C1123" s="227"/>
    </row>
    <row r="1124" spans="3:3" ht="17.25" customHeight="1">
      <c r="C1124" s="227"/>
    </row>
  </sheetData>
  <autoFilter ref="A3:T868" xr:uid="{00000000-0001-0000-0300-000000000000}">
    <filterColumn colId="2">
      <filters>
        <dateGroupItem year="2024" month="10" dateTimeGrouping="month"/>
        <dateGroupItem year="2004" dateTimeGrouping="year"/>
      </filters>
    </filterColumn>
    <filterColumn colId="3">
      <filters>
        <filter val="MBI CORREDORES DE BOLSA"/>
      </filters>
    </filterColumn>
  </autoFilter>
  <mergeCells count="87">
    <mergeCell ref="B298:B305"/>
    <mergeCell ref="B306:B311"/>
    <mergeCell ref="B312:B318"/>
    <mergeCell ref="B319:B326"/>
    <mergeCell ref="B268:B273"/>
    <mergeCell ref="B274:B279"/>
    <mergeCell ref="B280:B285"/>
    <mergeCell ref="B286:B290"/>
    <mergeCell ref="B291:B297"/>
    <mergeCell ref="B237:B243"/>
    <mergeCell ref="B244:B249"/>
    <mergeCell ref="B250:B253"/>
    <mergeCell ref="B254:B260"/>
    <mergeCell ref="B261:B267"/>
    <mergeCell ref="B204:B212"/>
    <mergeCell ref="B213:B218"/>
    <mergeCell ref="B219:B223"/>
    <mergeCell ref="B224:B228"/>
    <mergeCell ref="B229:B236"/>
    <mergeCell ref="B177:B181"/>
    <mergeCell ref="B182:B186"/>
    <mergeCell ref="B187:B192"/>
    <mergeCell ref="B193:B198"/>
    <mergeCell ref="B199:B203"/>
    <mergeCell ref="B152:B156"/>
    <mergeCell ref="B157:B161"/>
    <mergeCell ref="B162:B166"/>
    <mergeCell ref="B167:B172"/>
    <mergeCell ref="B173:B176"/>
    <mergeCell ref="B126:B130"/>
    <mergeCell ref="B131:B135"/>
    <mergeCell ref="B136:B140"/>
    <mergeCell ref="B141:B146"/>
    <mergeCell ref="B147:B151"/>
    <mergeCell ref="B102:B106"/>
    <mergeCell ref="B107:B111"/>
    <mergeCell ref="B112:B116"/>
    <mergeCell ref="B117:B120"/>
    <mergeCell ref="B121:B125"/>
    <mergeCell ref="B38:B50"/>
    <mergeCell ref="B51:B63"/>
    <mergeCell ref="B64:B74"/>
    <mergeCell ref="B75:B83"/>
    <mergeCell ref="B84:B101"/>
    <mergeCell ref="B2:H2"/>
    <mergeCell ref="B4:B11"/>
    <mergeCell ref="B12:B17"/>
    <mergeCell ref="B18:B25"/>
    <mergeCell ref="B26:B37"/>
    <mergeCell ref="B682:B698"/>
    <mergeCell ref="B566:B577"/>
    <mergeCell ref="B578:B591"/>
    <mergeCell ref="B592:B605"/>
    <mergeCell ref="B606:B616"/>
    <mergeCell ref="B617:B629"/>
    <mergeCell ref="B630:B644"/>
    <mergeCell ref="B645:B658"/>
    <mergeCell ref="B537:B548"/>
    <mergeCell ref="B549:B557"/>
    <mergeCell ref="B558:B565"/>
    <mergeCell ref="B659:B671"/>
    <mergeCell ref="B672:B681"/>
    <mergeCell ref="B481:B493"/>
    <mergeCell ref="B494:B506"/>
    <mergeCell ref="B507:B516"/>
    <mergeCell ref="B517:B526"/>
    <mergeCell ref="B527:B536"/>
    <mergeCell ref="B427:B434"/>
    <mergeCell ref="B435:B446"/>
    <mergeCell ref="B447:B457"/>
    <mergeCell ref="B458:B468"/>
    <mergeCell ref="B469:B480"/>
    <mergeCell ref="B391:B397"/>
    <mergeCell ref="B398:B405"/>
    <mergeCell ref="B406:B411"/>
    <mergeCell ref="B412:B418"/>
    <mergeCell ref="B419:B426"/>
    <mergeCell ref="B358:B364"/>
    <mergeCell ref="B365:B371"/>
    <mergeCell ref="B372:B377"/>
    <mergeCell ref="B378:B384"/>
    <mergeCell ref="B385:B390"/>
    <mergeCell ref="B327:B332"/>
    <mergeCell ref="B333:B338"/>
    <mergeCell ref="B339:B343"/>
    <mergeCell ref="B345:B349"/>
    <mergeCell ref="B350:B35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G23"/>
  <sheetViews>
    <sheetView workbookViewId="0"/>
  </sheetViews>
  <sheetFormatPr baseColWidth="10" defaultColWidth="14.42578125" defaultRowHeight="15" customHeight="1"/>
  <cols>
    <col min="79" max="79" width="14.5703125" customWidth="1"/>
  </cols>
  <sheetData>
    <row r="1" spans="1:319">
      <c r="A1" s="144" t="str">
        <f t="shared" ref="A1:IU1" si="0">TEXT(A2,"mmmm")</f>
        <v>enero</v>
      </c>
      <c r="B1" s="144" t="str">
        <f t="shared" si="0"/>
        <v>enero</v>
      </c>
      <c r="C1" s="144" t="str">
        <f t="shared" si="0"/>
        <v>enero</v>
      </c>
      <c r="D1" s="144" t="str">
        <f t="shared" si="0"/>
        <v>enero</v>
      </c>
      <c r="E1" s="144" t="str">
        <f t="shared" si="0"/>
        <v>enero</v>
      </c>
      <c r="F1" s="144" t="str">
        <f t="shared" si="0"/>
        <v>enero</v>
      </c>
      <c r="G1" s="144" t="str">
        <f t="shared" si="0"/>
        <v>enero</v>
      </c>
      <c r="H1" s="144" t="str">
        <f t="shared" si="0"/>
        <v>enero</v>
      </c>
      <c r="I1" s="144" t="str">
        <f t="shared" si="0"/>
        <v>enero</v>
      </c>
      <c r="J1" s="144" t="str">
        <f t="shared" si="0"/>
        <v>enero</v>
      </c>
      <c r="K1" s="144" t="str">
        <f t="shared" si="0"/>
        <v>enero</v>
      </c>
      <c r="L1" s="144" t="str">
        <f t="shared" si="0"/>
        <v>enero</v>
      </c>
      <c r="M1" s="144" t="str">
        <f t="shared" si="0"/>
        <v>enero</v>
      </c>
      <c r="N1" s="144" t="str">
        <f t="shared" si="0"/>
        <v>enero</v>
      </c>
      <c r="O1" s="144" t="str">
        <f t="shared" si="0"/>
        <v>enero</v>
      </c>
      <c r="P1" s="144" t="str">
        <f t="shared" si="0"/>
        <v>enero</v>
      </c>
      <c r="Q1" s="144" t="str">
        <f t="shared" si="0"/>
        <v>enero</v>
      </c>
      <c r="R1" s="144" t="str">
        <f t="shared" si="0"/>
        <v>enero</v>
      </c>
      <c r="S1" s="144" t="str">
        <f t="shared" si="0"/>
        <v>enero</v>
      </c>
      <c r="T1" s="144" t="str">
        <f t="shared" si="0"/>
        <v>febrero</v>
      </c>
      <c r="U1" s="144" t="str">
        <f t="shared" si="0"/>
        <v>febrero</v>
      </c>
      <c r="V1" s="144" t="str">
        <f t="shared" si="0"/>
        <v>febrero</v>
      </c>
      <c r="W1" s="144" t="str">
        <f t="shared" si="0"/>
        <v>febrero</v>
      </c>
      <c r="X1" s="144" t="str">
        <f t="shared" si="0"/>
        <v>febrero</v>
      </c>
      <c r="Y1" s="144" t="str">
        <f t="shared" si="0"/>
        <v>febrero</v>
      </c>
      <c r="Z1" s="144" t="str">
        <f t="shared" si="0"/>
        <v>febrero</v>
      </c>
      <c r="AA1" s="144" t="str">
        <f t="shared" si="0"/>
        <v>febrero</v>
      </c>
      <c r="AB1" s="144" t="str">
        <f t="shared" si="0"/>
        <v>febrero</v>
      </c>
      <c r="AC1" s="144" t="str">
        <f t="shared" si="0"/>
        <v>febrero</v>
      </c>
      <c r="AD1" s="144" t="str">
        <f t="shared" si="0"/>
        <v>febrero</v>
      </c>
      <c r="AE1" s="144" t="str">
        <f t="shared" si="0"/>
        <v>febrero</v>
      </c>
      <c r="AF1" s="144" t="str">
        <f t="shared" si="0"/>
        <v>febrero</v>
      </c>
      <c r="AG1" s="144" t="str">
        <f t="shared" si="0"/>
        <v>febrero</v>
      </c>
      <c r="AH1" s="144" t="str">
        <f t="shared" si="0"/>
        <v>febrero</v>
      </c>
      <c r="AI1" s="144" t="str">
        <f t="shared" si="0"/>
        <v>febrero</v>
      </c>
      <c r="AJ1" s="144" t="str">
        <f t="shared" si="0"/>
        <v>febrero</v>
      </c>
      <c r="AK1" s="144" t="str">
        <f t="shared" si="0"/>
        <v>febrero</v>
      </c>
      <c r="AL1" s="144" t="str">
        <f t="shared" si="0"/>
        <v>febrero</v>
      </c>
      <c r="AM1" s="144" t="str">
        <f t="shared" si="0"/>
        <v>febrero</v>
      </c>
      <c r="AN1" s="144" t="str">
        <f t="shared" si="0"/>
        <v>febrero</v>
      </c>
      <c r="AO1" s="144" t="str">
        <f t="shared" si="0"/>
        <v>marzo</v>
      </c>
      <c r="AP1" s="144" t="str">
        <f t="shared" si="0"/>
        <v>marzo</v>
      </c>
      <c r="AQ1" s="144" t="str">
        <f t="shared" si="0"/>
        <v>marzo</v>
      </c>
      <c r="AR1" s="144" t="str">
        <f t="shared" si="0"/>
        <v>marzo</v>
      </c>
      <c r="AS1" s="144" t="str">
        <f t="shared" si="0"/>
        <v>marzo</v>
      </c>
      <c r="AT1" s="144" t="str">
        <f t="shared" si="0"/>
        <v>marzo</v>
      </c>
      <c r="AU1" s="144" t="str">
        <f t="shared" si="0"/>
        <v>marzo</v>
      </c>
      <c r="AV1" s="144" t="str">
        <f t="shared" si="0"/>
        <v>marzo</v>
      </c>
      <c r="AW1" s="144" t="str">
        <f t="shared" si="0"/>
        <v>marzo</v>
      </c>
      <c r="AX1" s="144" t="str">
        <f t="shared" si="0"/>
        <v>marzo</v>
      </c>
      <c r="AY1" s="144" t="str">
        <f t="shared" si="0"/>
        <v>marzo</v>
      </c>
      <c r="AZ1" s="144" t="str">
        <f t="shared" si="0"/>
        <v>marzo</v>
      </c>
      <c r="BA1" s="144" t="str">
        <f t="shared" si="0"/>
        <v>marzo</v>
      </c>
      <c r="BB1" s="144" t="str">
        <f t="shared" si="0"/>
        <v>marzo</v>
      </c>
      <c r="BC1" s="144" t="str">
        <f t="shared" si="0"/>
        <v>marzo</v>
      </c>
      <c r="BD1" s="144" t="str">
        <f t="shared" si="0"/>
        <v>marzo</v>
      </c>
      <c r="BE1" s="144" t="str">
        <f t="shared" si="0"/>
        <v>marzo</v>
      </c>
      <c r="BF1" s="144" t="str">
        <f t="shared" si="0"/>
        <v>marzo</v>
      </c>
      <c r="BG1" s="144" t="str">
        <f t="shared" si="0"/>
        <v>marzo</v>
      </c>
      <c r="BH1" s="144" t="str">
        <f t="shared" si="0"/>
        <v>marzo</v>
      </c>
      <c r="BI1" s="144" t="str">
        <f t="shared" si="0"/>
        <v>abril</v>
      </c>
      <c r="BJ1" s="144" t="str">
        <f t="shared" si="0"/>
        <v>abril</v>
      </c>
      <c r="BK1" s="144" t="str">
        <f t="shared" si="0"/>
        <v>abril</v>
      </c>
      <c r="BL1" s="144" t="str">
        <f t="shared" si="0"/>
        <v>abril</v>
      </c>
      <c r="BM1" s="144" t="str">
        <f t="shared" si="0"/>
        <v>abril</v>
      </c>
      <c r="BN1" s="144" t="str">
        <f t="shared" si="0"/>
        <v>abril</v>
      </c>
      <c r="BO1" s="144" t="str">
        <f t="shared" si="0"/>
        <v>abril</v>
      </c>
      <c r="BP1" s="144" t="str">
        <f t="shared" si="0"/>
        <v>abril</v>
      </c>
      <c r="BQ1" s="144" t="str">
        <f t="shared" si="0"/>
        <v>abril</v>
      </c>
      <c r="BR1" s="144" t="str">
        <f t="shared" si="0"/>
        <v>abril</v>
      </c>
      <c r="BS1" s="144" t="str">
        <f t="shared" si="0"/>
        <v>abril</v>
      </c>
      <c r="BT1" s="144" t="str">
        <f t="shared" si="0"/>
        <v>abril</v>
      </c>
      <c r="BU1" s="144" t="str">
        <f t="shared" si="0"/>
        <v>abril</v>
      </c>
      <c r="BV1" s="144" t="str">
        <f t="shared" si="0"/>
        <v>abril</v>
      </c>
      <c r="BW1" s="144" t="str">
        <f t="shared" si="0"/>
        <v>abril</v>
      </c>
      <c r="BX1" s="144" t="str">
        <f t="shared" si="0"/>
        <v>abril</v>
      </c>
      <c r="BY1" s="144" t="str">
        <f t="shared" si="0"/>
        <v>abril</v>
      </c>
      <c r="BZ1" s="144" t="str">
        <f t="shared" si="0"/>
        <v>abril</v>
      </c>
      <c r="CA1" s="144" t="str">
        <f t="shared" si="0"/>
        <v>abril</v>
      </c>
      <c r="CB1" s="144" t="str">
        <f t="shared" si="0"/>
        <v>abril</v>
      </c>
      <c r="CC1" s="144" t="str">
        <f t="shared" si="0"/>
        <v>abril</v>
      </c>
      <c r="CD1" s="144" t="str">
        <f t="shared" si="0"/>
        <v>mayo</v>
      </c>
      <c r="CE1" s="144" t="str">
        <f t="shared" si="0"/>
        <v>mayo</v>
      </c>
      <c r="CF1" s="144" t="str">
        <f t="shared" si="0"/>
        <v>mayo</v>
      </c>
      <c r="CG1" s="144" t="str">
        <f t="shared" si="0"/>
        <v>mayo</v>
      </c>
      <c r="CH1" s="144" t="str">
        <f t="shared" si="0"/>
        <v>mayo</v>
      </c>
      <c r="CI1" s="144" t="str">
        <f t="shared" si="0"/>
        <v>mayo</v>
      </c>
      <c r="CJ1" s="144" t="str">
        <f t="shared" si="0"/>
        <v>mayo</v>
      </c>
      <c r="CK1" s="144" t="str">
        <f t="shared" si="0"/>
        <v>mayo</v>
      </c>
      <c r="CL1" s="144" t="str">
        <f t="shared" si="0"/>
        <v>mayo</v>
      </c>
      <c r="CM1" s="144" t="str">
        <f t="shared" si="0"/>
        <v>mayo</v>
      </c>
      <c r="CN1" s="144" t="str">
        <f t="shared" si="0"/>
        <v>mayo</v>
      </c>
      <c r="CO1" s="144" t="str">
        <f t="shared" si="0"/>
        <v>mayo</v>
      </c>
      <c r="CP1" s="144" t="str">
        <f t="shared" si="0"/>
        <v>mayo</v>
      </c>
      <c r="CQ1" s="144" t="str">
        <f t="shared" si="0"/>
        <v>mayo</v>
      </c>
      <c r="CR1" s="144" t="str">
        <f t="shared" si="0"/>
        <v>mayo</v>
      </c>
      <c r="CS1" s="144" t="str">
        <f t="shared" si="0"/>
        <v>mayo</v>
      </c>
      <c r="CT1" s="144" t="str">
        <f t="shared" si="0"/>
        <v>mayo</v>
      </c>
      <c r="CU1" s="144" t="str">
        <f t="shared" si="0"/>
        <v>mayo</v>
      </c>
      <c r="CV1" s="144" t="str">
        <f t="shared" si="0"/>
        <v>mayo</v>
      </c>
      <c r="CW1" s="144" t="str">
        <f t="shared" si="0"/>
        <v>mayo</v>
      </c>
      <c r="CX1" s="144" t="str">
        <f t="shared" si="0"/>
        <v>mayo</v>
      </c>
      <c r="CY1" s="144" t="str">
        <f t="shared" si="0"/>
        <v>junio</v>
      </c>
      <c r="CZ1" s="144" t="str">
        <f t="shared" si="0"/>
        <v>junio</v>
      </c>
      <c r="DA1" s="144" t="str">
        <f t="shared" si="0"/>
        <v>junio</v>
      </c>
      <c r="DB1" s="144" t="str">
        <f t="shared" si="0"/>
        <v>junio</v>
      </c>
      <c r="DC1" s="144" t="str">
        <f t="shared" si="0"/>
        <v>junio</v>
      </c>
      <c r="DD1" s="144" t="str">
        <f t="shared" si="0"/>
        <v>junio</v>
      </c>
      <c r="DE1" s="144" t="str">
        <f t="shared" si="0"/>
        <v>junio</v>
      </c>
      <c r="DF1" s="144" t="str">
        <f t="shared" si="0"/>
        <v>junio</v>
      </c>
      <c r="DG1" s="144" t="str">
        <f t="shared" si="0"/>
        <v>junio</v>
      </c>
      <c r="DH1" s="144" t="str">
        <f t="shared" si="0"/>
        <v>junio</v>
      </c>
      <c r="DI1" s="144" t="str">
        <f t="shared" si="0"/>
        <v>junio</v>
      </c>
      <c r="DJ1" s="144" t="str">
        <f t="shared" si="0"/>
        <v>junio</v>
      </c>
      <c r="DK1" s="144" t="str">
        <f t="shared" si="0"/>
        <v>junio</v>
      </c>
      <c r="DL1" s="144" t="str">
        <f t="shared" si="0"/>
        <v>junio</v>
      </c>
      <c r="DM1" s="144" t="str">
        <f t="shared" si="0"/>
        <v>junio</v>
      </c>
      <c r="DN1" s="144" t="str">
        <f t="shared" si="0"/>
        <v>junio</v>
      </c>
      <c r="DO1" s="144" t="str">
        <f t="shared" si="0"/>
        <v>junio</v>
      </c>
      <c r="DP1" s="144" t="str">
        <f t="shared" si="0"/>
        <v>junio</v>
      </c>
      <c r="DQ1" s="144" t="str">
        <f t="shared" si="0"/>
        <v>junio</v>
      </c>
      <c r="DR1" s="144" t="str">
        <f t="shared" si="0"/>
        <v>julio</v>
      </c>
      <c r="DS1" s="144" t="str">
        <f t="shared" si="0"/>
        <v>julio</v>
      </c>
      <c r="DT1" s="144" t="str">
        <f t="shared" si="0"/>
        <v>julio</v>
      </c>
      <c r="DU1" s="144" t="str">
        <f t="shared" si="0"/>
        <v>julio</v>
      </c>
      <c r="DV1" s="144" t="str">
        <f t="shared" si="0"/>
        <v>julio</v>
      </c>
      <c r="DW1" s="144" t="str">
        <f t="shared" si="0"/>
        <v>julio</v>
      </c>
      <c r="DX1" s="144" t="str">
        <f t="shared" si="0"/>
        <v>julio</v>
      </c>
      <c r="DY1" s="144" t="str">
        <f t="shared" si="0"/>
        <v>julio</v>
      </c>
      <c r="DZ1" s="144" t="str">
        <f t="shared" si="0"/>
        <v>julio</v>
      </c>
      <c r="EA1" s="144" t="str">
        <f t="shared" si="0"/>
        <v>julio</v>
      </c>
      <c r="EB1" s="144" t="str">
        <f t="shared" si="0"/>
        <v>enero</v>
      </c>
      <c r="EC1" s="144" t="str">
        <f t="shared" si="0"/>
        <v>enero</v>
      </c>
      <c r="ED1" s="144" t="str">
        <f t="shared" si="0"/>
        <v>enero</v>
      </c>
      <c r="EE1" s="144" t="str">
        <f t="shared" si="0"/>
        <v>enero</v>
      </c>
      <c r="EF1" s="144" t="str">
        <f t="shared" si="0"/>
        <v>enero</v>
      </c>
      <c r="EG1" s="144" t="str">
        <f t="shared" si="0"/>
        <v>enero</v>
      </c>
      <c r="EH1" s="144" t="str">
        <f t="shared" si="0"/>
        <v>enero</v>
      </c>
      <c r="EI1" s="144" t="str">
        <f t="shared" si="0"/>
        <v>enero</v>
      </c>
      <c r="EJ1" s="144" t="str">
        <f t="shared" si="0"/>
        <v>enero</v>
      </c>
      <c r="EK1" s="144" t="str">
        <f t="shared" si="0"/>
        <v>enero</v>
      </c>
      <c r="EL1" s="144" t="str">
        <f t="shared" si="0"/>
        <v>enero</v>
      </c>
      <c r="EM1" s="144" t="str">
        <f t="shared" si="0"/>
        <v>enero</v>
      </c>
      <c r="EN1" s="144" t="str">
        <f t="shared" si="0"/>
        <v>enero</v>
      </c>
      <c r="EO1" s="144" t="str">
        <f t="shared" si="0"/>
        <v>enero</v>
      </c>
      <c r="EP1" s="144" t="str">
        <f t="shared" si="0"/>
        <v>enero</v>
      </c>
      <c r="EQ1" s="144" t="str">
        <f t="shared" si="0"/>
        <v>enero</v>
      </c>
      <c r="ER1" s="144" t="str">
        <f t="shared" si="0"/>
        <v>enero</v>
      </c>
      <c r="ES1" s="144" t="str">
        <f t="shared" si="0"/>
        <v>enero</v>
      </c>
      <c r="ET1" s="144" t="str">
        <f t="shared" si="0"/>
        <v>enero</v>
      </c>
      <c r="EU1" s="144" t="str">
        <f t="shared" si="0"/>
        <v>enero</v>
      </c>
      <c r="EV1" s="144" t="str">
        <f t="shared" si="0"/>
        <v>enero</v>
      </c>
      <c r="EW1" s="144" t="str">
        <f t="shared" si="0"/>
        <v>enero</v>
      </c>
      <c r="EX1" s="144" t="str">
        <f t="shared" si="0"/>
        <v>enero</v>
      </c>
      <c r="EY1" s="144" t="str">
        <f t="shared" si="0"/>
        <v>enero</v>
      </c>
      <c r="EZ1" s="144" t="str">
        <f t="shared" si="0"/>
        <v>enero</v>
      </c>
      <c r="FA1" s="144" t="str">
        <f t="shared" si="0"/>
        <v>enero</v>
      </c>
      <c r="FB1" s="144" t="str">
        <f t="shared" si="0"/>
        <v>enero</v>
      </c>
      <c r="FC1" s="144" t="str">
        <f t="shared" si="0"/>
        <v>enero</v>
      </c>
      <c r="FD1" s="144" t="str">
        <f t="shared" si="0"/>
        <v>enero</v>
      </c>
      <c r="FE1" s="144" t="str">
        <f t="shared" si="0"/>
        <v>enero</v>
      </c>
      <c r="FF1" s="144" t="str">
        <f t="shared" si="0"/>
        <v>enero</v>
      </c>
      <c r="FG1" s="144" t="str">
        <f t="shared" si="0"/>
        <v>enero</v>
      </c>
      <c r="FH1" s="144" t="str">
        <f t="shared" si="0"/>
        <v>enero</v>
      </c>
      <c r="FI1" s="144" t="str">
        <f t="shared" si="0"/>
        <v>enero</v>
      </c>
      <c r="FJ1" s="144" t="str">
        <f t="shared" si="0"/>
        <v>enero</v>
      </c>
      <c r="FK1" s="144" t="str">
        <f t="shared" si="0"/>
        <v>enero</v>
      </c>
      <c r="FL1" s="144" t="str">
        <f t="shared" si="0"/>
        <v>enero</v>
      </c>
      <c r="FM1" s="144" t="str">
        <f t="shared" si="0"/>
        <v>enero</v>
      </c>
      <c r="FN1" s="144" t="str">
        <f t="shared" si="0"/>
        <v>enero</v>
      </c>
      <c r="FO1" s="144" t="str">
        <f t="shared" si="0"/>
        <v>enero</v>
      </c>
      <c r="FP1" s="144" t="str">
        <f t="shared" si="0"/>
        <v>enero</v>
      </c>
      <c r="FQ1" s="144" t="str">
        <f t="shared" si="0"/>
        <v>enero</v>
      </c>
      <c r="FR1" s="144" t="str">
        <f t="shared" si="0"/>
        <v>enero</v>
      </c>
      <c r="FS1" s="144" t="str">
        <f t="shared" si="0"/>
        <v>enero</v>
      </c>
      <c r="FT1" s="144" t="str">
        <f t="shared" si="0"/>
        <v>enero</v>
      </c>
      <c r="FU1" s="144" t="str">
        <f t="shared" si="0"/>
        <v>enero</v>
      </c>
      <c r="FV1" s="144" t="str">
        <f t="shared" si="0"/>
        <v>enero</v>
      </c>
      <c r="FW1" s="144" t="str">
        <f t="shared" si="0"/>
        <v>enero</v>
      </c>
      <c r="FX1" s="144" t="str">
        <f t="shared" si="0"/>
        <v>enero</v>
      </c>
      <c r="FY1" s="144" t="str">
        <f t="shared" si="0"/>
        <v>enero</v>
      </c>
      <c r="FZ1" s="144" t="str">
        <f t="shared" si="0"/>
        <v>enero</v>
      </c>
      <c r="GA1" s="144" t="str">
        <f t="shared" si="0"/>
        <v>enero</v>
      </c>
      <c r="GB1" s="144" t="str">
        <f t="shared" si="0"/>
        <v>enero</v>
      </c>
      <c r="GC1" s="144" t="str">
        <f t="shared" si="0"/>
        <v>enero</v>
      </c>
      <c r="GD1" s="144" t="str">
        <f t="shared" si="0"/>
        <v>enero</v>
      </c>
      <c r="GE1" s="144" t="str">
        <f t="shared" si="0"/>
        <v>enero</v>
      </c>
      <c r="GF1" s="144" t="str">
        <f t="shared" si="0"/>
        <v>enero</v>
      </c>
      <c r="GG1" s="144" t="str">
        <f t="shared" si="0"/>
        <v>enero</v>
      </c>
      <c r="GH1" s="144" t="str">
        <f t="shared" si="0"/>
        <v>enero</v>
      </c>
      <c r="GI1" s="144" t="str">
        <f t="shared" si="0"/>
        <v>enero</v>
      </c>
      <c r="GJ1" s="144" t="str">
        <f t="shared" si="0"/>
        <v>enero</v>
      </c>
      <c r="GK1" s="144" t="str">
        <f t="shared" si="0"/>
        <v>enero</v>
      </c>
      <c r="GL1" s="144" t="str">
        <f t="shared" si="0"/>
        <v>enero</v>
      </c>
      <c r="GM1" s="144" t="str">
        <f t="shared" si="0"/>
        <v>enero</v>
      </c>
      <c r="GN1" s="144" t="str">
        <f t="shared" si="0"/>
        <v>enero</v>
      </c>
      <c r="GO1" s="144" t="str">
        <f t="shared" si="0"/>
        <v>enero</v>
      </c>
      <c r="GP1" s="144" t="str">
        <f t="shared" si="0"/>
        <v>enero</v>
      </c>
      <c r="GQ1" s="144" t="str">
        <f t="shared" si="0"/>
        <v>enero</v>
      </c>
      <c r="GR1" s="144" t="str">
        <f t="shared" si="0"/>
        <v>enero</v>
      </c>
      <c r="GS1" s="144" t="str">
        <f t="shared" si="0"/>
        <v>enero</v>
      </c>
      <c r="GT1" s="144" t="str">
        <f t="shared" si="0"/>
        <v>enero</v>
      </c>
      <c r="GU1" s="144" t="str">
        <f t="shared" si="0"/>
        <v>enero</v>
      </c>
      <c r="GV1" s="144" t="str">
        <f t="shared" si="0"/>
        <v>enero</v>
      </c>
      <c r="GW1" s="144" t="str">
        <f t="shared" si="0"/>
        <v>enero</v>
      </c>
      <c r="GX1" s="144" t="str">
        <f t="shared" si="0"/>
        <v>enero</v>
      </c>
      <c r="GY1" s="144" t="str">
        <f t="shared" si="0"/>
        <v>enero</v>
      </c>
      <c r="GZ1" s="144" t="str">
        <f t="shared" si="0"/>
        <v>enero</v>
      </c>
      <c r="HA1" s="144" t="str">
        <f t="shared" si="0"/>
        <v>enero</v>
      </c>
      <c r="HB1" s="144" t="str">
        <f t="shared" si="0"/>
        <v>enero</v>
      </c>
      <c r="HC1" s="144" t="str">
        <f t="shared" si="0"/>
        <v>enero</v>
      </c>
      <c r="HD1" s="144" t="str">
        <f t="shared" si="0"/>
        <v>enero</v>
      </c>
      <c r="HE1" s="144" t="str">
        <f t="shared" si="0"/>
        <v>enero</v>
      </c>
      <c r="HF1" s="144" t="str">
        <f t="shared" si="0"/>
        <v>enero</v>
      </c>
      <c r="HG1" s="144" t="str">
        <f t="shared" si="0"/>
        <v>enero</v>
      </c>
      <c r="HH1" s="144" t="str">
        <f t="shared" si="0"/>
        <v>enero</v>
      </c>
      <c r="HI1" s="144" t="str">
        <f t="shared" si="0"/>
        <v>enero</v>
      </c>
      <c r="HJ1" s="144" t="str">
        <f t="shared" si="0"/>
        <v>enero</v>
      </c>
      <c r="HK1" s="144" t="str">
        <f t="shared" si="0"/>
        <v>enero</v>
      </c>
      <c r="HL1" s="144" t="str">
        <f t="shared" si="0"/>
        <v>enero</v>
      </c>
      <c r="HM1" s="144" t="str">
        <f t="shared" si="0"/>
        <v>enero</v>
      </c>
      <c r="HN1" s="144" t="str">
        <f t="shared" si="0"/>
        <v>enero</v>
      </c>
      <c r="HO1" s="144" t="str">
        <f t="shared" si="0"/>
        <v>enero</v>
      </c>
      <c r="HP1" s="144" t="str">
        <f t="shared" si="0"/>
        <v>enero</v>
      </c>
      <c r="HQ1" s="144" t="str">
        <f t="shared" si="0"/>
        <v>enero</v>
      </c>
      <c r="HR1" s="144" t="str">
        <f t="shared" si="0"/>
        <v>enero</v>
      </c>
      <c r="HS1" s="144" t="str">
        <f t="shared" si="0"/>
        <v>enero</v>
      </c>
      <c r="HT1" s="144" t="str">
        <f t="shared" si="0"/>
        <v>enero</v>
      </c>
      <c r="HU1" s="144" t="str">
        <f t="shared" si="0"/>
        <v>enero</v>
      </c>
      <c r="HV1" s="144" t="str">
        <f t="shared" si="0"/>
        <v>enero</v>
      </c>
      <c r="HW1" s="144" t="str">
        <f t="shared" si="0"/>
        <v>enero</v>
      </c>
      <c r="HX1" s="144" t="str">
        <f t="shared" si="0"/>
        <v>enero</v>
      </c>
      <c r="HY1" s="144" t="str">
        <f t="shared" si="0"/>
        <v>enero</v>
      </c>
      <c r="HZ1" s="144" t="str">
        <f t="shared" si="0"/>
        <v>enero</v>
      </c>
      <c r="IA1" s="144" t="str">
        <f t="shared" si="0"/>
        <v>enero</v>
      </c>
      <c r="IB1" s="144" t="str">
        <f t="shared" si="0"/>
        <v>enero</v>
      </c>
      <c r="IC1" s="144" t="str">
        <f t="shared" si="0"/>
        <v>enero</v>
      </c>
      <c r="ID1" s="144" t="str">
        <f t="shared" si="0"/>
        <v>enero</v>
      </c>
      <c r="IE1" s="144" t="str">
        <f t="shared" si="0"/>
        <v>enero</v>
      </c>
      <c r="IF1" s="144" t="str">
        <f t="shared" si="0"/>
        <v>enero</v>
      </c>
      <c r="IG1" s="144" t="str">
        <f t="shared" si="0"/>
        <v>enero</v>
      </c>
      <c r="IH1" s="144" t="str">
        <f t="shared" si="0"/>
        <v>enero</v>
      </c>
      <c r="II1" s="144" t="str">
        <f t="shared" si="0"/>
        <v>enero</v>
      </c>
      <c r="IJ1" s="144" t="str">
        <f t="shared" si="0"/>
        <v>enero</v>
      </c>
      <c r="IK1" s="144" t="str">
        <f t="shared" si="0"/>
        <v>enero</v>
      </c>
      <c r="IL1" s="144" t="str">
        <f t="shared" si="0"/>
        <v>enero</v>
      </c>
      <c r="IM1" s="144" t="str">
        <f t="shared" si="0"/>
        <v>enero</v>
      </c>
      <c r="IN1" s="144" t="str">
        <f t="shared" si="0"/>
        <v>enero</v>
      </c>
      <c r="IO1" s="144" t="str">
        <f t="shared" si="0"/>
        <v>enero</v>
      </c>
      <c r="IP1" s="144" t="str">
        <f t="shared" si="0"/>
        <v>enero</v>
      </c>
      <c r="IQ1" s="144" t="str">
        <f t="shared" si="0"/>
        <v>enero</v>
      </c>
      <c r="IR1" s="144" t="str">
        <f t="shared" si="0"/>
        <v>enero</v>
      </c>
      <c r="IS1" s="144" t="str">
        <f t="shared" si="0"/>
        <v>enero</v>
      </c>
      <c r="IT1" s="144" t="str">
        <f t="shared" si="0"/>
        <v>enero</v>
      </c>
      <c r="IU1" s="144" t="str">
        <f t="shared" si="0"/>
        <v>enero</v>
      </c>
      <c r="IV1" s="144" t="str">
        <f t="shared" ref="IV1:LG1" si="1">TEXT(IV2,"mmmm")</f>
        <v>enero</v>
      </c>
      <c r="IW1" s="144" t="str">
        <f t="shared" si="1"/>
        <v>enero</v>
      </c>
      <c r="IX1" s="144" t="str">
        <f t="shared" si="1"/>
        <v>enero</v>
      </c>
      <c r="IY1" s="144" t="str">
        <f t="shared" si="1"/>
        <v>enero</v>
      </c>
      <c r="IZ1" s="144" t="str">
        <f t="shared" si="1"/>
        <v>enero</v>
      </c>
      <c r="JA1" s="144" t="str">
        <f t="shared" si="1"/>
        <v>enero</v>
      </c>
      <c r="JB1" s="144" t="str">
        <f t="shared" si="1"/>
        <v>enero</v>
      </c>
      <c r="JC1" s="144" t="str">
        <f t="shared" si="1"/>
        <v>enero</v>
      </c>
      <c r="JD1" s="144" t="str">
        <f t="shared" si="1"/>
        <v>enero</v>
      </c>
      <c r="JE1" s="144" t="str">
        <f t="shared" si="1"/>
        <v>enero</v>
      </c>
      <c r="JF1" s="144" t="str">
        <f t="shared" si="1"/>
        <v>enero</v>
      </c>
      <c r="JG1" s="144" t="str">
        <f t="shared" si="1"/>
        <v>enero</v>
      </c>
      <c r="JH1" s="144" t="str">
        <f t="shared" si="1"/>
        <v>enero</v>
      </c>
      <c r="JI1" s="144" t="str">
        <f t="shared" si="1"/>
        <v>enero</v>
      </c>
      <c r="JJ1" s="144" t="str">
        <f t="shared" si="1"/>
        <v>enero</v>
      </c>
      <c r="JK1" s="144" t="str">
        <f t="shared" si="1"/>
        <v>enero</v>
      </c>
      <c r="JL1" s="144" t="str">
        <f t="shared" si="1"/>
        <v>enero</v>
      </c>
      <c r="JM1" s="144" t="str">
        <f t="shared" si="1"/>
        <v>enero</v>
      </c>
      <c r="JN1" s="144" t="str">
        <f t="shared" si="1"/>
        <v>enero</v>
      </c>
      <c r="JO1" s="144" t="str">
        <f t="shared" si="1"/>
        <v>enero</v>
      </c>
      <c r="JP1" s="144" t="str">
        <f t="shared" si="1"/>
        <v>enero</v>
      </c>
      <c r="JQ1" s="144" t="str">
        <f t="shared" si="1"/>
        <v>enero</v>
      </c>
      <c r="JR1" s="144" t="str">
        <f t="shared" si="1"/>
        <v>enero</v>
      </c>
      <c r="JS1" s="144" t="str">
        <f t="shared" si="1"/>
        <v>enero</v>
      </c>
      <c r="JT1" s="144" t="str">
        <f t="shared" si="1"/>
        <v>enero</v>
      </c>
      <c r="JU1" s="144" t="str">
        <f t="shared" si="1"/>
        <v>enero</v>
      </c>
      <c r="JV1" s="144" t="str">
        <f t="shared" si="1"/>
        <v>enero</v>
      </c>
      <c r="JW1" s="144" t="str">
        <f t="shared" si="1"/>
        <v>enero</v>
      </c>
      <c r="JX1" s="144" t="str">
        <f t="shared" si="1"/>
        <v>enero</v>
      </c>
      <c r="JY1" s="144" t="str">
        <f t="shared" si="1"/>
        <v>enero</v>
      </c>
      <c r="JZ1" s="144" t="str">
        <f t="shared" si="1"/>
        <v>enero</v>
      </c>
      <c r="KA1" s="144" t="str">
        <f t="shared" si="1"/>
        <v>enero</v>
      </c>
      <c r="KB1" s="144" t="str">
        <f t="shared" si="1"/>
        <v>enero</v>
      </c>
      <c r="KC1" s="144" t="str">
        <f t="shared" si="1"/>
        <v>enero</v>
      </c>
      <c r="KD1" s="144" t="str">
        <f t="shared" si="1"/>
        <v>enero</v>
      </c>
      <c r="KE1" s="144" t="str">
        <f t="shared" si="1"/>
        <v>enero</v>
      </c>
      <c r="KF1" s="144" t="str">
        <f t="shared" si="1"/>
        <v>enero</v>
      </c>
      <c r="KG1" s="144" t="str">
        <f t="shared" si="1"/>
        <v>enero</v>
      </c>
      <c r="KH1" s="144" t="str">
        <f t="shared" si="1"/>
        <v>enero</v>
      </c>
      <c r="KI1" s="144" t="str">
        <f t="shared" si="1"/>
        <v>enero</v>
      </c>
      <c r="KJ1" s="144" t="str">
        <f t="shared" si="1"/>
        <v>enero</v>
      </c>
      <c r="KK1" s="144" t="str">
        <f t="shared" si="1"/>
        <v>enero</v>
      </c>
      <c r="KL1" s="144" t="str">
        <f t="shared" si="1"/>
        <v>enero</v>
      </c>
      <c r="KM1" s="144" t="str">
        <f t="shared" si="1"/>
        <v>enero</v>
      </c>
      <c r="KN1" s="144" t="str">
        <f t="shared" si="1"/>
        <v>enero</v>
      </c>
      <c r="KO1" s="144" t="str">
        <f t="shared" si="1"/>
        <v>enero</v>
      </c>
      <c r="KP1" s="144" t="str">
        <f t="shared" si="1"/>
        <v>enero</v>
      </c>
      <c r="KQ1" s="144" t="str">
        <f t="shared" si="1"/>
        <v>enero</v>
      </c>
      <c r="KR1" s="144" t="str">
        <f t="shared" si="1"/>
        <v>enero</v>
      </c>
      <c r="KS1" s="144" t="str">
        <f t="shared" si="1"/>
        <v>enero</v>
      </c>
      <c r="KT1" s="144" t="str">
        <f t="shared" si="1"/>
        <v>enero</v>
      </c>
      <c r="KU1" s="144" t="str">
        <f t="shared" si="1"/>
        <v>enero</v>
      </c>
      <c r="KV1" s="144" t="str">
        <f t="shared" si="1"/>
        <v>enero</v>
      </c>
      <c r="KW1" s="144" t="str">
        <f t="shared" si="1"/>
        <v>enero</v>
      </c>
      <c r="KX1" s="144" t="str">
        <f t="shared" si="1"/>
        <v>enero</v>
      </c>
      <c r="KY1" s="144" t="str">
        <f t="shared" si="1"/>
        <v>enero</v>
      </c>
      <c r="KZ1" s="144" t="str">
        <f t="shared" si="1"/>
        <v>enero</v>
      </c>
      <c r="LA1" s="144" t="str">
        <f t="shared" si="1"/>
        <v>enero</v>
      </c>
      <c r="LB1" s="144" t="str">
        <f t="shared" si="1"/>
        <v>enero</v>
      </c>
      <c r="LC1" s="144" t="str">
        <f t="shared" si="1"/>
        <v>enero</v>
      </c>
      <c r="LD1" s="144" t="str">
        <f t="shared" si="1"/>
        <v>enero</v>
      </c>
      <c r="LE1" s="144" t="str">
        <f t="shared" si="1"/>
        <v>enero</v>
      </c>
      <c r="LF1" s="144" t="str">
        <f t="shared" si="1"/>
        <v>enero</v>
      </c>
      <c r="LG1" s="144" t="str">
        <f t="shared" si="1"/>
        <v>enero</v>
      </c>
    </row>
    <row r="2" spans="1:319">
      <c r="A2" s="145">
        <v>45293</v>
      </c>
      <c r="B2" s="145">
        <v>45294</v>
      </c>
      <c r="C2" s="145">
        <v>45295</v>
      </c>
      <c r="D2" s="145">
        <v>45296</v>
      </c>
      <c r="E2" s="145">
        <v>45299</v>
      </c>
      <c r="F2" s="145">
        <v>45300</v>
      </c>
      <c r="G2" s="145">
        <v>45301</v>
      </c>
      <c r="H2" s="145">
        <v>45302</v>
      </c>
      <c r="I2" s="145">
        <v>45303</v>
      </c>
      <c r="J2" s="145">
        <v>45306</v>
      </c>
      <c r="K2" s="145">
        <v>45307</v>
      </c>
      <c r="L2" s="145">
        <v>45309</v>
      </c>
      <c r="M2" s="145">
        <v>45310</v>
      </c>
      <c r="N2" s="145">
        <v>45313</v>
      </c>
      <c r="O2" s="145">
        <v>45314</v>
      </c>
      <c r="P2" s="145">
        <v>45315</v>
      </c>
      <c r="Q2" s="145">
        <v>45320</v>
      </c>
      <c r="R2" s="145">
        <v>45321</v>
      </c>
      <c r="S2" s="145">
        <v>45322</v>
      </c>
      <c r="T2" s="146">
        <v>45323</v>
      </c>
      <c r="U2" s="146">
        <v>45324</v>
      </c>
      <c r="V2" s="146">
        <v>45327</v>
      </c>
      <c r="W2" s="146">
        <v>45328</v>
      </c>
      <c r="X2" s="146">
        <v>45329</v>
      </c>
      <c r="Y2" s="146">
        <v>45330</v>
      </c>
      <c r="Z2" s="146">
        <v>45331</v>
      </c>
      <c r="AA2" s="146">
        <v>45334</v>
      </c>
      <c r="AB2" s="146">
        <v>45335</v>
      </c>
      <c r="AC2" s="146">
        <v>45336</v>
      </c>
      <c r="AD2" s="146">
        <v>45337</v>
      </c>
      <c r="AE2" s="146">
        <v>45338</v>
      </c>
      <c r="AF2" s="146">
        <v>45341</v>
      </c>
      <c r="AG2" s="146">
        <v>45342</v>
      </c>
      <c r="AH2" s="146">
        <v>45343</v>
      </c>
      <c r="AI2" s="146">
        <v>45344</v>
      </c>
      <c r="AJ2" s="146">
        <v>45345</v>
      </c>
      <c r="AK2" s="146">
        <v>45348</v>
      </c>
      <c r="AL2" s="146">
        <v>45349</v>
      </c>
      <c r="AM2" s="146">
        <v>45350</v>
      </c>
      <c r="AN2" s="146">
        <v>45351</v>
      </c>
      <c r="AO2" s="146">
        <v>45352</v>
      </c>
      <c r="AP2" s="146">
        <v>45355</v>
      </c>
      <c r="AQ2" s="146">
        <v>45356</v>
      </c>
      <c r="AR2" s="146">
        <v>45357</v>
      </c>
      <c r="AS2" s="146">
        <v>45358</v>
      </c>
      <c r="AT2" s="146">
        <v>45359</v>
      </c>
      <c r="AU2" s="146">
        <v>45362</v>
      </c>
      <c r="AV2" s="146">
        <v>45363</v>
      </c>
      <c r="AW2" s="146">
        <v>45364</v>
      </c>
      <c r="AX2" s="146">
        <v>45365</v>
      </c>
      <c r="AY2" s="146">
        <v>45366</v>
      </c>
      <c r="AZ2" s="145">
        <v>45369</v>
      </c>
      <c r="BA2" s="146">
        <v>45370</v>
      </c>
      <c r="BB2" s="146">
        <v>45371</v>
      </c>
      <c r="BC2" s="146">
        <v>45372</v>
      </c>
      <c r="BD2" s="146">
        <v>45373</v>
      </c>
      <c r="BE2" s="146">
        <v>45376</v>
      </c>
      <c r="BF2" s="146">
        <v>45377</v>
      </c>
      <c r="BG2" s="146">
        <v>45378</v>
      </c>
      <c r="BH2" s="145">
        <v>45744</v>
      </c>
      <c r="BI2" s="145">
        <v>45383</v>
      </c>
      <c r="BJ2" s="145">
        <v>45384</v>
      </c>
      <c r="BK2" s="145">
        <v>45385</v>
      </c>
      <c r="BL2" s="145">
        <v>45386</v>
      </c>
      <c r="BM2" s="145">
        <v>45387</v>
      </c>
      <c r="BN2" s="145">
        <v>45391</v>
      </c>
      <c r="BO2" s="145">
        <v>45392</v>
      </c>
      <c r="BP2" s="145">
        <v>45393</v>
      </c>
      <c r="BQ2" s="145">
        <v>45394</v>
      </c>
      <c r="BR2" s="145">
        <v>45397</v>
      </c>
      <c r="BS2" s="147">
        <v>45398</v>
      </c>
      <c r="BT2" s="147">
        <v>45399</v>
      </c>
      <c r="BU2" s="147">
        <v>45400</v>
      </c>
      <c r="BV2" s="147">
        <v>45401</v>
      </c>
      <c r="BW2" s="147">
        <v>45404</v>
      </c>
      <c r="BX2" s="147">
        <v>45405</v>
      </c>
      <c r="BY2" s="147">
        <v>45406</v>
      </c>
      <c r="BZ2" s="147">
        <v>45407</v>
      </c>
      <c r="CA2" s="147">
        <v>45408</v>
      </c>
      <c r="CB2" s="147">
        <v>45411</v>
      </c>
      <c r="CC2" s="147">
        <v>45412</v>
      </c>
      <c r="CD2" s="147">
        <v>45414</v>
      </c>
      <c r="CE2" s="147">
        <v>45415</v>
      </c>
      <c r="CF2" s="147">
        <v>45418</v>
      </c>
      <c r="CG2" s="147">
        <v>45419</v>
      </c>
      <c r="CH2" s="147">
        <v>45420</v>
      </c>
      <c r="CI2" s="147">
        <v>45421</v>
      </c>
      <c r="CJ2" s="147">
        <v>45422</v>
      </c>
      <c r="CK2" s="147">
        <v>45425</v>
      </c>
      <c r="CL2" s="147">
        <v>45426</v>
      </c>
      <c r="CM2" s="147">
        <v>45427</v>
      </c>
      <c r="CN2" s="147">
        <v>45428</v>
      </c>
      <c r="CO2" s="147">
        <v>45429</v>
      </c>
      <c r="CP2" s="147">
        <v>45432</v>
      </c>
      <c r="CQ2" s="147">
        <v>45434</v>
      </c>
      <c r="CR2" s="147">
        <v>45435</v>
      </c>
      <c r="CS2" s="147">
        <v>45436</v>
      </c>
      <c r="CT2" s="147">
        <v>45439</v>
      </c>
      <c r="CU2" s="147">
        <v>45440</v>
      </c>
      <c r="CV2" s="147">
        <v>45441</v>
      </c>
      <c r="CW2" s="147">
        <v>45442</v>
      </c>
      <c r="CX2" s="147">
        <v>45443</v>
      </c>
      <c r="CY2" s="147">
        <v>45446</v>
      </c>
      <c r="CZ2" s="147">
        <v>45447</v>
      </c>
      <c r="DA2" s="147">
        <v>45448</v>
      </c>
      <c r="DB2" s="147">
        <v>45449</v>
      </c>
      <c r="DC2" s="147">
        <v>45450</v>
      </c>
      <c r="DD2" s="147">
        <v>56410</v>
      </c>
      <c r="DE2" s="147">
        <v>56411</v>
      </c>
      <c r="DF2" s="147">
        <v>56412</v>
      </c>
      <c r="DG2" s="147">
        <v>45456</v>
      </c>
      <c r="DH2" s="147">
        <v>45457</v>
      </c>
      <c r="DI2" s="147">
        <v>45460</v>
      </c>
      <c r="DJ2" s="147">
        <v>45461</v>
      </c>
      <c r="DK2" s="147">
        <v>45462</v>
      </c>
      <c r="DL2" s="147">
        <v>45464</v>
      </c>
      <c r="DM2" s="147">
        <v>45467</v>
      </c>
      <c r="DN2" s="147">
        <v>45468</v>
      </c>
      <c r="DO2" s="147">
        <v>45469</v>
      </c>
      <c r="DP2" s="147">
        <v>45470</v>
      </c>
      <c r="DQ2" s="147">
        <v>45471</v>
      </c>
      <c r="DR2" s="147">
        <v>45474</v>
      </c>
      <c r="DS2" s="147">
        <v>45475</v>
      </c>
      <c r="DT2" s="147">
        <v>45476</v>
      </c>
      <c r="DU2" s="147">
        <v>45477</v>
      </c>
      <c r="DV2" s="147">
        <v>45478</v>
      </c>
      <c r="DW2" s="147">
        <v>45481</v>
      </c>
      <c r="DX2" s="147">
        <v>45482</v>
      </c>
      <c r="DY2" s="147">
        <v>45483</v>
      </c>
      <c r="DZ2" s="147">
        <v>45484</v>
      </c>
      <c r="EA2" s="147">
        <v>45485</v>
      </c>
      <c r="EB2" s="145"/>
      <c r="EC2" s="145"/>
      <c r="ED2" s="145"/>
      <c r="EE2" s="145"/>
      <c r="EF2" s="145"/>
      <c r="EG2" s="145"/>
      <c r="EH2" s="145"/>
      <c r="EI2" s="145"/>
      <c r="EJ2" s="145"/>
      <c r="EK2" s="145"/>
      <c r="EL2" s="145"/>
      <c r="EM2" s="145"/>
      <c r="EN2" s="145"/>
      <c r="EO2" s="145"/>
      <c r="EP2" s="145"/>
      <c r="EQ2" s="145"/>
      <c r="ER2" s="145"/>
      <c r="ES2" s="145"/>
      <c r="ET2" s="145"/>
      <c r="EU2" s="145"/>
      <c r="EV2" s="145"/>
      <c r="EW2" s="145"/>
      <c r="EX2" s="145"/>
      <c r="EY2" s="145"/>
      <c r="EZ2" s="145"/>
      <c r="FA2" s="145"/>
      <c r="FB2" s="145"/>
      <c r="FC2" s="145"/>
      <c r="FD2" s="145"/>
      <c r="FE2" s="145"/>
      <c r="FF2" s="145"/>
      <c r="FG2" s="145"/>
      <c r="FH2" s="145"/>
      <c r="FI2" s="145"/>
      <c r="FJ2" s="145"/>
      <c r="FK2" s="145"/>
      <c r="FL2" s="145"/>
      <c r="FM2" s="145"/>
      <c r="FN2" s="145"/>
      <c r="FO2" s="145"/>
      <c r="FP2" s="145"/>
      <c r="FQ2" s="145"/>
      <c r="FR2" s="145"/>
      <c r="FS2" s="145"/>
      <c r="FT2" s="145"/>
      <c r="FU2" s="145"/>
      <c r="FV2" s="145"/>
      <c r="FW2" s="145"/>
      <c r="FX2" s="145"/>
      <c r="FY2" s="145"/>
      <c r="FZ2" s="145"/>
      <c r="GA2" s="145"/>
      <c r="GB2" s="145"/>
      <c r="GC2" s="145"/>
      <c r="GD2" s="145"/>
      <c r="GE2" s="145"/>
      <c r="GF2" s="145"/>
      <c r="GG2" s="145"/>
      <c r="GH2" s="145"/>
      <c r="GI2" s="145"/>
      <c r="GJ2" s="145"/>
      <c r="GK2" s="145"/>
      <c r="GL2" s="145"/>
      <c r="GM2" s="145"/>
      <c r="GN2" s="145"/>
      <c r="GO2" s="145"/>
      <c r="GP2" s="145"/>
      <c r="GQ2" s="145"/>
      <c r="GR2" s="145"/>
      <c r="GS2" s="145"/>
      <c r="GT2" s="145"/>
      <c r="GU2" s="145"/>
      <c r="GV2" s="145"/>
      <c r="GW2" s="145"/>
      <c r="GX2" s="145"/>
      <c r="GY2" s="145"/>
      <c r="GZ2" s="145"/>
      <c r="HA2" s="145"/>
      <c r="HB2" s="145"/>
      <c r="HC2" s="145"/>
      <c r="HD2" s="145"/>
      <c r="HE2" s="145"/>
      <c r="HF2" s="145"/>
      <c r="HG2" s="145"/>
      <c r="HH2" s="145"/>
      <c r="HI2" s="145"/>
      <c r="HJ2" s="145"/>
      <c r="HK2" s="145"/>
      <c r="HL2" s="145"/>
      <c r="HM2" s="145"/>
      <c r="HN2" s="145"/>
      <c r="HO2" s="145"/>
      <c r="HP2" s="145"/>
      <c r="HQ2" s="145"/>
      <c r="HR2" s="145"/>
      <c r="HS2" s="145"/>
      <c r="HT2" s="145"/>
      <c r="HU2" s="145"/>
      <c r="HV2" s="145"/>
      <c r="HW2" s="145"/>
      <c r="HX2" s="145"/>
      <c r="HY2" s="145"/>
      <c r="HZ2" s="145"/>
      <c r="IA2" s="145"/>
      <c r="IB2" s="145"/>
      <c r="IC2" s="145"/>
      <c r="ID2" s="145"/>
      <c r="IE2" s="145"/>
      <c r="IF2" s="145"/>
      <c r="IG2" s="145"/>
      <c r="IH2" s="145"/>
      <c r="II2" s="145"/>
      <c r="IJ2" s="145"/>
      <c r="IK2" s="145"/>
      <c r="IL2" s="145"/>
      <c r="IM2" s="145"/>
      <c r="IN2" s="145"/>
      <c r="IO2" s="145"/>
      <c r="IP2" s="145"/>
      <c r="IQ2" s="145"/>
      <c r="IR2" s="145"/>
      <c r="IS2" s="145"/>
      <c r="IT2" s="145"/>
      <c r="IU2" s="145"/>
      <c r="IV2" s="145"/>
      <c r="IW2" s="145"/>
      <c r="IX2" s="145"/>
      <c r="IY2" s="145"/>
      <c r="IZ2" s="145"/>
      <c r="JA2" s="145"/>
      <c r="JB2" s="145"/>
      <c r="JC2" s="145"/>
      <c r="JD2" s="145"/>
      <c r="JE2" s="145"/>
      <c r="JF2" s="145"/>
      <c r="JG2" s="145"/>
      <c r="JH2" s="145"/>
      <c r="JI2" s="145"/>
      <c r="JJ2" s="145"/>
      <c r="JK2" s="145"/>
      <c r="JL2" s="145"/>
      <c r="JM2" s="145"/>
      <c r="JN2" s="145"/>
      <c r="JO2" s="145"/>
      <c r="JP2" s="145"/>
      <c r="JQ2" s="145"/>
      <c r="JR2" s="145"/>
      <c r="JS2" s="145"/>
      <c r="JT2" s="145"/>
      <c r="JU2" s="145"/>
      <c r="JV2" s="145"/>
      <c r="JW2" s="145"/>
      <c r="JX2" s="145"/>
      <c r="JY2" s="145"/>
      <c r="JZ2" s="145"/>
      <c r="KA2" s="145"/>
      <c r="KB2" s="145"/>
      <c r="KC2" s="145"/>
      <c r="KD2" s="145"/>
      <c r="KE2" s="145"/>
      <c r="KF2" s="145"/>
      <c r="KG2" s="145"/>
      <c r="KH2" s="145"/>
      <c r="KI2" s="145"/>
      <c r="KJ2" s="145"/>
      <c r="KK2" s="145"/>
      <c r="KL2" s="145"/>
      <c r="KM2" s="145"/>
      <c r="KN2" s="145"/>
      <c r="KO2" s="145"/>
      <c r="KP2" s="145"/>
      <c r="KQ2" s="145"/>
      <c r="KR2" s="145"/>
      <c r="KS2" s="145"/>
      <c r="KT2" s="145"/>
      <c r="KU2" s="145"/>
      <c r="KV2" s="145"/>
      <c r="KW2" s="145"/>
      <c r="KX2" s="145"/>
      <c r="KY2" s="145"/>
      <c r="KZ2" s="145"/>
      <c r="LA2" s="145"/>
      <c r="LB2" s="145"/>
      <c r="LC2" s="145"/>
      <c r="LD2" s="145"/>
      <c r="LE2" s="145"/>
      <c r="LF2" s="145"/>
      <c r="LG2" s="145"/>
    </row>
    <row r="3" spans="1:319">
      <c r="A3" s="148">
        <v>26094</v>
      </c>
      <c r="B3" s="148">
        <v>26207</v>
      </c>
      <c r="C3" s="148">
        <v>26311</v>
      </c>
      <c r="D3" s="148">
        <v>26312</v>
      </c>
      <c r="E3" s="148">
        <v>26569</v>
      </c>
      <c r="F3" s="148">
        <v>26814</v>
      </c>
      <c r="G3" s="148">
        <v>27213</v>
      </c>
      <c r="H3" s="148">
        <v>27343</v>
      </c>
      <c r="I3" s="148">
        <v>27113</v>
      </c>
      <c r="J3" s="148">
        <v>27033</v>
      </c>
      <c r="K3" s="148">
        <v>27133</v>
      </c>
      <c r="L3" s="148">
        <v>27571</v>
      </c>
      <c r="M3" s="148">
        <v>27330</v>
      </c>
      <c r="N3" s="148">
        <v>27094</v>
      </c>
      <c r="O3" s="148">
        <v>26943</v>
      </c>
      <c r="P3" s="148">
        <v>27039</v>
      </c>
      <c r="Q3" s="148">
        <v>21804</v>
      </c>
      <c r="R3" s="148">
        <v>22078</v>
      </c>
      <c r="S3" s="148">
        <v>22197</v>
      </c>
      <c r="T3" s="148">
        <v>22188</v>
      </c>
      <c r="U3" s="148">
        <v>22277</v>
      </c>
      <c r="V3" s="148">
        <v>22464</v>
      </c>
      <c r="W3" s="148">
        <v>22747</v>
      </c>
      <c r="X3" s="148">
        <v>22605</v>
      </c>
      <c r="Y3" s="148">
        <v>22560</v>
      </c>
      <c r="Z3" s="148">
        <v>22797</v>
      </c>
      <c r="AA3" s="148">
        <v>23056</v>
      </c>
      <c r="AB3" s="148">
        <v>23138</v>
      </c>
      <c r="AC3" s="148">
        <v>23123</v>
      </c>
      <c r="AD3" s="148">
        <v>22844</v>
      </c>
      <c r="AE3" s="148">
        <v>22894</v>
      </c>
      <c r="AF3" s="148">
        <v>23063</v>
      </c>
      <c r="AG3" s="148">
        <v>22997</v>
      </c>
      <c r="AH3" s="148">
        <v>22936</v>
      </c>
      <c r="AI3" s="148">
        <v>23027</v>
      </c>
      <c r="AJ3" s="148">
        <v>23151</v>
      </c>
      <c r="AK3" s="148">
        <v>23413</v>
      </c>
      <c r="AL3" s="148">
        <v>23487</v>
      </c>
      <c r="AM3" s="148">
        <v>23432</v>
      </c>
      <c r="AN3" s="148">
        <v>23329</v>
      </c>
      <c r="AO3" s="148">
        <v>23084</v>
      </c>
      <c r="AP3" s="148">
        <v>23000</v>
      </c>
      <c r="AQ3" s="148">
        <v>23131</v>
      </c>
      <c r="AR3" s="148">
        <v>23237</v>
      </c>
      <c r="AS3" s="148">
        <v>23354</v>
      </c>
      <c r="AT3" s="148">
        <v>23414</v>
      </c>
      <c r="AU3" s="148">
        <v>22966</v>
      </c>
      <c r="AV3" s="148">
        <v>22998</v>
      </c>
      <c r="AW3" s="148">
        <v>22972</v>
      </c>
      <c r="AX3" s="148">
        <v>22584</v>
      </c>
      <c r="AY3" s="148">
        <v>22504</v>
      </c>
      <c r="AZ3" s="148">
        <v>22405</v>
      </c>
      <c r="BA3" s="148">
        <v>22493</v>
      </c>
      <c r="BB3" s="148">
        <v>22897</v>
      </c>
      <c r="BC3" s="148">
        <v>23226</v>
      </c>
      <c r="BD3" s="148">
        <v>23123</v>
      </c>
      <c r="BE3" s="148">
        <v>23330</v>
      </c>
      <c r="BF3" s="148">
        <v>23270</v>
      </c>
      <c r="BG3" s="148">
        <v>23364</v>
      </c>
      <c r="BH3" s="148">
        <v>23381</v>
      </c>
      <c r="BI3" s="148">
        <v>23364</v>
      </c>
      <c r="BJ3" s="148">
        <v>23386</v>
      </c>
      <c r="BK3" s="148">
        <v>23323</v>
      </c>
      <c r="BL3" s="148">
        <v>22916</v>
      </c>
      <c r="BM3" s="148">
        <v>22436</v>
      </c>
      <c r="BN3" s="148">
        <v>22531</v>
      </c>
      <c r="BO3" s="148">
        <v>22386</v>
      </c>
      <c r="BP3" s="148">
        <v>22693</v>
      </c>
      <c r="BQ3" s="148">
        <v>22778</v>
      </c>
      <c r="BR3" s="148">
        <v>22957</v>
      </c>
      <c r="BS3" s="149">
        <v>23278</v>
      </c>
      <c r="BT3" s="149">
        <v>23444</v>
      </c>
      <c r="BU3" s="149">
        <v>23204</v>
      </c>
      <c r="BV3" s="149">
        <v>23049</v>
      </c>
      <c r="BW3" s="149">
        <v>22760</v>
      </c>
      <c r="BX3" s="149">
        <v>22699</v>
      </c>
      <c r="BY3" s="149">
        <v>22628</v>
      </c>
      <c r="BZ3" s="149">
        <v>22719</v>
      </c>
      <c r="CA3" s="149">
        <v>22577</v>
      </c>
      <c r="CB3" s="149">
        <v>22555</v>
      </c>
      <c r="CC3" s="149">
        <v>22458</v>
      </c>
      <c r="CD3" s="149">
        <v>22711</v>
      </c>
      <c r="CE3" s="149">
        <v>22714</v>
      </c>
      <c r="CF3" s="149">
        <v>22332</v>
      </c>
      <c r="CG3" s="149">
        <v>22138</v>
      </c>
      <c r="CH3" s="149">
        <v>22236</v>
      </c>
      <c r="CI3" s="149">
        <v>22295</v>
      </c>
      <c r="CJ3" s="149">
        <v>22158</v>
      </c>
      <c r="CK3" s="149">
        <v>21944</v>
      </c>
      <c r="CL3" s="149">
        <v>21946</v>
      </c>
      <c r="CM3" s="149">
        <v>21821</v>
      </c>
      <c r="CN3" s="149">
        <v>21635</v>
      </c>
      <c r="CO3" s="149">
        <v>21457</v>
      </c>
      <c r="CP3" s="149">
        <v>21351</v>
      </c>
      <c r="CQ3" s="149">
        <v>21106</v>
      </c>
      <c r="CR3" s="149">
        <v>21531</v>
      </c>
      <c r="CS3" s="149">
        <v>21633</v>
      </c>
      <c r="CT3" s="149">
        <v>21495</v>
      </c>
      <c r="CU3" s="149">
        <v>21427</v>
      </c>
      <c r="CV3" s="149">
        <v>21376</v>
      </c>
      <c r="CW3" s="148"/>
      <c r="CX3" s="149">
        <v>21848</v>
      </c>
      <c r="CY3" s="149">
        <v>21819</v>
      </c>
      <c r="CZ3" s="149">
        <v>21609</v>
      </c>
      <c r="DA3" s="149">
        <v>21547</v>
      </c>
      <c r="DB3" s="149">
        <v>21569</v>
      </c>
      <c r="DC3" s="149">
        <v>21669</v>
      </c>
      <c r="DD3" s="149">
        <v>21821</v>
      </c>
      <c r="DE3" s="148"/>
      <c r="DF3" s="149">
        <v>21996</v>
      </c>
      <c r="DG3" s="149">
        <v>21773</v>
      </c>
      <c r="DH3" s="149">
        <v>21884</v>
      </c>
      <c r="DI3" s="149"/>
      <c r="DJ3" s="149">
        <v>22341</v>
      </c>
      <c r="DK3" s="149">
        <v>22341</v>
      </c>
      <c r="DL3" s="149">
        <v>22084</v>
      </c>
      <c r="DM3" s="149">
        <v>22309</v>
      </c>
      <c r="DN3" s="149">
        <v>22412</v>
      </c>
      <c r="DP3" s="149">
        <v>22558</v>
      </c>
      <c r="DQ3" s="149">
        <v>22634</v>
      </c>
      <c r="DR3" s="149">
        <v>22476</v>
      </c>
      <c r="DS3" s="149">
        <v>22465</v>
      </c>
      <c r="DT3" s="149">
        <v>22539</v>
      </c>
      <c r="DU3" s="149">
        <v>22361</v>
      </c>
      <c r="DV3" s="149">
        <v>22290</v>
      </c>
      <c r="DW3" s="149">
        <v>22217</v>
      </c>
      <c r="DX3" s="149">
        <v>22352</v>
      </c>
      <c r="DY3" s="148"/>
      <c r="DZ3" s="148"/>
      <c r="EA3" s="148"/>
      <c r="EB3" s="148"/>
      <c r="EC3" s="148"/>
      <c r="ED3" s="148"/>
      <c r="EE3" s="148"/>
      <c r="EF3" s="148"/>
      <c r="EG3" s="148"/>
      <c r="EH3" s="148"/>
      <c r="EI3" s="148"/>
      <c r="EJ3" s="148"/>
      <c r="EK3" s="148"/>
      <c r="EL3" s="148"/>
      <c r="EM3" s="148"/>
      <c r="EN3" s="148"/>
      <c r="EO3" s="148"/>
      <c r="EP3" s="148"/>
      <c r="EQ3" s="148"/>
      <c r="ER3" s="148"/>
      <c r="ES3" s="148"/>
      <c r="ET3" s="148"/>
      <c r="EU3" s="148"/>
      <c r="EV3" s="148"/>
      <c r="EW3" s="148"/>
      <c r="EX3" s="148"/>
      <c r="EY3" s="148"/>
      <c r="EZ3" s="148"/>
      <c r="FA3" s="148"/>
      <c r="FB3" s="148"/>
      <c r="FC3" s="148"/>
      <c r="FD3" s="148"/>
      <c r="FE3" s="148"/>
      <c r="FF3" s="148"/>
      <c r="FG3" s="148"/>
      <c r="FH3" s="148"/>
      <c r="FI3" s="148"/>
      <c r="FJ3" s="148"/>
      <c r="FK3" s="148"/>
      <c r="FL3" s="148"/>
      <c r="FM3" s="148"/>
      <c r="FN3" s="148"/>
      <c r="FO3" s="148"/>
      <c r="FP3" s="148"/>
      <c r="FQ3" s="148"/>
      <c r="FR3" s="148"/>
      <c r="FS3" s="148"/>
      <c r="FT3" s="148"/>
      <c r="FU3" s="148"/>
      <c r="FV3" s="148"/>
      <c r="FW3" s="148"/>
      <c r="FX3" s="148"/>
      <c r="FY3" s="148"/>
      <c r="FZ3" s="148"/>
      <c r="GA3" s="148"/>
      <c r="GB3" s="148"/>
      <c r="GC3" s="148"/>
      <c r="GD3" s="148"/>
      <c r="GE3" s="148"/>
      <c r="GF3" s="148"/>
      <c r="GG3" s="148"/>
      <c r="GH3" s="148"/>
      <c r="GI3" s="148"/>
      <c r="GJ3" s="148"/>
      <c r="GK3" s="148"/>
      <c r="GL3" s="148"/>
      <c r="GM3" s="148"/>
      <c r="GN3" s="148"/>
      <c r="GO3" s="148"/>
      <c r="GP3" s="148"/>
      <c r="GQ3" s="148"/>
      <c r="GR3" s="148"/>
      <c r="GS3" s="148"/>
      <c r="GT3" s="148"/>
      <c r="GU3" s="148"/>
      <c r="GV3" s="148"/>
      <c r="GW3" s="148"/>
      <c r="GX3" s="148"/>
      <c r="GY3" s="148"/>
      <c r="GZ3" s="148"/>
      <c r="HA3" s="148"/>
      <c r="HB3" s="148"/>
      <c r="HC3" s="148"/>
      <c r="HD3" s="148"/>
      <c r="HE3" s="148"/>
      <c r="HF3" s="148"/>
      <c r="HG3" s="148"/>
      <c r="HH3" s="148"/>
      <c r="HI3" s="148"/>
      <c r="HJ3" s="148"/>
      <c r="HK3" s="148"/>
      <c r="HL3" s="148"/>
      <c r="HM3" s="148"/>
      <c r="HN3" s="148"/>
      <c r="HO3" s="148"/>
      <c r="HP3" s="148"/>
      <c r="HQ3" s="148"/>
      <c r="HR3" s="148"/>
      <c r="HS3" s="148"/>
      <c r="HT3" s="148"/>
      <c r="HU3" s="148"/>
      <c r="HV3" s="148"/>
      <c r="HW3" s="148"/>
      <c r="HX3" s="148"/>
      <c r="HY3" s="148"/>
      <c r="HZ3" s="148"/>
      <c r="IA3" s="148"/>
      <c r="IB3" s="148"/>
      <c r="IC3" s="148"/>
      <c r="ID3" s="148"/>
      <c r="IE3" s="148"/>
      <c r="IF3" s="148"/>
      <c r="IG3" s="148"/>
      <c r="IH3" s="148"/>
      <c r="II3" s="148"/>
      <c r="IJ3" s="148"/>
      <c r="IK3" s="148"/>
      <c r="IL3" s="148"/>
      <c r="IM3" s="148"/>
      <c r="IN3" s="148"/>
      <c r="IO3" s="148"/>
      <c r="IP3" s="148"/>
      <c r="IQ3" s="148"/>
      <c r="IR3" s="148"/>
      <c r="IS3" s="148"/>
      <c r="IT3" s="148"/>
      <c r="IU3" s="148"/>
      <c r="IV3" s="148"/>
      <c r="IW3" s="148"/>
      <c r="IX3" s="148"/>
      <c r="IY3" s="148"/>
      <c r="IZ3" s="148"/>
      <c r="JA3" s="148"/>
      <c r="JB3" s="148"/>
      <c r="JC3" s="148"/>
      <c r="JD3" s="148"/>
      <c r="JE3" s="148"/>
      <c r="JF3" s="148"/>
      <c r="JG3" s="148"/>
      <c r="JH3" s="148"/>
      <c r="JI3" s="148"/>
      <c r="JJ3" s="148"/>
      <c r="JK3" s="148"/>
      <c r="JL3" s="148"/>
      <c r="JM3" s="148"/>
      <c r="JN3" s="148"/>
      <c r="JO3" s="148"/>
      <c r="JP3" s="148"/>
      <c r="JQ3" s="148"/>
      <c r="JR3" s="148"/>
      <c r="JS3" s="148"/>
      <c r="JT3" s="148"/>
      <c r="JU3" s="148"/>
      <c r="JV3" s="148"/>
      <c r="JW3" s="148"/>
      <c r="JX3" s="148"/>
      <c r="JY3" s="148"/>
      <c r="JZ3" s="148"/>
      <c r="KA3" s="148"/>
      <c r="KB3" s="148"/>
      <c r="KC3" s="148"/>
      <c r="KD3" s="148"/>
      <c r="KE3" s="148"/>
      <c r="KF3" s="148"/>
      <c r="KG3" s="148"/>
      <c r="KH3" s="148"/>
      <c r="KI3" s="148"/>
      <c r="KJ3" s="148"/>
      <c r="KK3" s="148"/>
      <c r="KL3" s="148"/>
      <c r="KM3" s="148"/>
      <c r="KN3" s="148"/>
      <c r="KO3" s="148"/>
      <c r="KP3" s="148"/>
      <c r="KQ3" s="148"/>
      <c r="KR3" s="148"/>
      <c r="KS3" s="148"/>
      <c r="KT3" s="148"/>
      <c r="KU3" s="148"/>
      <c r="KV3" s="148"/>
      <c r="KW3" s="148"/>
      <c r="KX3" s="148"/>
      <c r="KY3" s="148"/>
      <c r="KZ3" s="148"/>
      <c r="LA3" s="148"/>
      <c r="LB3" s="148"/>
      <c r="LC3" s="148"/>
      <c r="LD3" s="148"/>
      <c r="LE3" s="148"/>
      <c r="LF3" s="148"/>
      <c r="LG3" s="148"/>
    </row>
    <row r="4" spans="1:319">
      <c r="A4" s="148">
        <v>26094</v>
      </c>
      <c r="B4" s="148">
        <v>26207</v>
      </c>
      <c r="C4" s="148">
        <v>26311</v>
      </c>
      <c r="D4" s="148">
        <v>26312</v>
      </c>
      <c r="E4" s="144"/>
      <c r="F4" s="148">
        <v>26814</v>
      </c>
      <c r="G4" s="148">
        <v>27213</v>
      </c>
      <c r="H4" s="148">
        <v>27343</v>
      </c>
      <c r="I4" s="148">
        <v>27113</v>
      </c>
      <c r="J4" s="148">
        <v>27033</v>
      </c>
      <c r="K4" s="144"/>
      <c r="L4" s="144"/>
      <c r="M4" s="148">
        <v>27330</v>
      </c>
      <c r="N4" s="144"/>
      <c r="O4" s="148">
        <v>26943</v>
      </c>
      <c r="P4" s="148">
        <v>27039</v>
      </c>
      <c r="Q4" s="144"/>
      <c r="R4" s="148">
        <v>22078</v>
      </c>
      <c r="S4" s="144"/>
      <c r="T4" s="148">
        <v>22188</v>
      </c>
      <c r="U4" s="148">
        <v>22277</v>
      </c>
      <c r="V4" s="148">
        <v>22464</v>
      </c>
      <c r="W4" s="148">
        <v>22747</v>
      </c>
      <c r="X4" s="148">
        <v>22605</v>
      </c>
      <c r="Y4" s="148">
        <v>22560</v>
      </c>
      <c r="Z4" s="148">
        <v>22797</v>
      </c>
      <c r="AA4" s="148">
        <v>23056</v>
      </c>
      <c r="AB4" s="148">
        <v>23138</v>
      </c>
      <c r="AC4" s="148">
        <v>23123</v>
      </c>
      <c r="AD4" s="148">
        <v>22844</v>
      </c>
      <c r="AE4" s="148">
        <v>22894</v>
      </c>
      <c r="AF4" s="144"/>
      <c r="AG4" s="148">
        <v>22997</v>
      </c>
      <c r="AH4" s="144"/>
      <c r="AI4" s="148">
        <v>23027</v>
      </c>
      <c r="AJ4" s="148">
        <v>23151</v>
      </c>
      <c r="AK4" s="148">
        <v>23413</v>
      </c>
      <c r="AL4" s="144"/>
      <c r="AM4" s="148">
        <v>23432</v>
      </c>
      <c r="AN4" s="148">
        <v>23329</v>
      </c>
      <c r="AO4" s="148">
        <v>23084</v>
      </c>
      <c r="AP4" s="148">
        <v>23000</v>
      </c>
      <c r="AQ4" s="148">
        <v>23131</v>
      </c>
      <c r="AR4" s="148">
        <v>23237</v>
      </c>
      <c r="AS4" s="148">
        <v>23354</v>
      </c>
      <c r="AT4" s="144"/>
      <c r="AU4" s="148">
        <v>22966</v>
      </c>
      <c r="AV4" s="148">
        <v>22998</v>
      </c>
      <c r="AW4" s="148">
        <v>22972</v>
      </c>
      <c r="AX4" s="148">
        <v>22584</v>
      </c>
      <c r="AY4" s="148">
        <v>22504</v>
      </c>
      <c r="AZ4" s="148">
        <v>22405</v>
      </c>
      <c r="BA4" s="148">
        <v>22493</v>
      </c>
      <c r="BB4" s="144"/>
      <c r="BC4" s="148">
        <v>23226</v>
      </c>
      <c r="BD4" s="148">
        <v>23123</v>
      </c>
      <c r="BE4" s="144"/>
      <c r="BF4" s="148">
        <v>23270</v>
      </c>
      <c r="BG4" s="148">
        <v>23364</v>
      </c>
      <c r="BH4" s="144"/>
      <c r="BI4" s="144"/>
      <c r="BJ4" s="148">
        <v>23386</v>
      </c>
      <c r="BK4" s="144"/>
      <c r="BL4" s="148">
        <v>22916</v>
      </c>
      <c r="BM4" s="148">
        <v>22436</v>
      </c>
      <c r="BN4" s="148">
        <v>22531</v>
      </c>
      <c r="BO4" s="148">
        <v>22386</v>
      </c>
      <c r="BP4" s="148">
        <v>22693</v>
      </c>
      <c r="BQ4" s="148">
        <v>22778</v>
      </c>
      <c r="BR4" s="148">
        <v>22957</v>
      </c>
      <c r="BS4" s="149">
        <v>23278</v>
      </c>
      <c r="BT4" s="149">
        <v>23444</v>
      </c>
      <c r="BU4" s="149">
        <v>23204</v>
      </c>
      <c r="BV4" s="148"/>
      <c r="BW4" s="148"/>
      <c r="BX4" s="149">
        <v>22699</v>
      </c>
      <c r="BY4" s="148"/>
      <c r="BZ4" s="149">
        <v>22719</v>
      </c>
      <c r="CA4" s="148"/>
      <c r="CB4" s="149">
        <v>22555</v>
      </c>
      <c r="CC4" s="149">
        <v>22458</v>
      </c>
      <c r="CD4" s="149">
        <v>22711</v>
      </c>
      <c r="CE4" s="149">
        <v>22714</v>
      </c>
      <c r="CF4" s="148"/>
      <c r="CG4" s="149">
        <v>22138</v>
      </c>
      <c r="CH4" s="148"/>
      <c r="CI4" s="149">
        <v>22295</v>
      </c>
      <c r="CJ4" s="149">
        <v>22158</v>
      </c>
      <c r="CK4" s="149">
        <v>21944</v>
      </c>
      <c r="CL4" s="149">
        <v>21946</v>
      </c>
      <c r="CM4" s="149">
        <v>21821</v>
      </c>
      <c r="CN4" s="149"/>
      <c r="CO4" s="149">
        <v>21457</v>
      </c>
      <c r="CP4" s="149">
        <v>21351</v>
      </c>
      <c r="CQ4" s="149">
        <v>21106</v>
      </c>
      <c r="CR4" s="149">
        <v>21531</v>
      </c>
      <c r="CS4" s="149"/>
      <c r="CT4" s="148"/>
      <c r="CU4" s="149">
        <v>21427</v>
      </c>
      <c r="CV4" s="149">
        <v>21376</v>
      </c>
      <c r="CW4" s="148"/>
      <c r="CX4" s="149">
        <v>21848</v>
      </c>
      <c r="CY4" s="149">
        <v>21819</v>
      </c>
      <c r="CZ4" s="149">
        <v>21609</v>
      </c>
      <c r="DA4" s="149">
        <v>21547</v>
      </c>
      <c r="DB4" s="149">
        <v>21569</v>
      </c>
      <c r="DC4" s="148"/>
      <c r="DD4" s="149">
        <v>21821</v>
      </c>
      <c r="DE4" s="148"/>
      <c r="DF4" s="149">
        <v>21996</v>
      </c>
      <c r="DG4" s="149">
        <v>21773</v>
      </c>
      <c r="DH4" s="149">
        <v>21884</v>
      </c>
      <c r="DJ4" s="149">
        <v>22341</v>
      </c>
      <c r="DK4" s="149">
        <v>22341</v>
      </c>
      <c r="DL4" s="149">
        <v>22084</v>
      </c>
      <c r="DM4" s="149">
        <v>22309</v>
      </c>
      <c r="DN4" s="149">
        <v>22412</v>
      </c>
      <c r="DP4" s="148"/>
      <c r="DQ4" s="149">
        <v>22558</v>
      </c>
      <c r="DR4" s="149">
        <v>22476</v>
      </c>
      <c r="DS4" s="149">
        <v>22465</v>
      </c>
      <c r="DT4" s="149">
        <v>22539</v>
      </c>
      <c r="DU4" s="148"/>
      <c r="DV4" s="148"/>
      <c r="DW4" s="149">
        <v>22217</v>
      </c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  <c r="EM4" s="148"/>
      <c r="EN4" s="148"/>
      <c r="EO4" s="148"/>
      <c r="EP4" s="148"/>
      <c r="EQ4" s="148"/>
      <c r="ER4" s="148"/>
      <c r="ES4" s="148"/>
      <c r="ET4" s="148"/>
      <c r="EU4" s="148"/>
      <c r="EV4" s="148"/>
      <c r="EW4" s="148"/>
      <c r="EX4" s="148"/>
      <c r="EY4" s="148"/>
      <c r="EZ4" s="148"/>
      <c r="FA4" s="148"/>
      <c r="FB4" s="148"/>
      <c r="FC4" s="148"/>
      <c r="FD4" s="148"/>
      <c r="FE4" s="148"/>
      <c r="FF4" s="148"/>
      <c r="FG4" s="148"/>
      <c r="FH4" s="148"/>
      <c r="FI4" s="148"/>
      <c r="FJ4" s="148"/>
      <c r="FK4" s="148"/>
      <c r="FL4" s="148"/>
      <c r="FM4" s="148"/>
      <c r="FN4" s="148"/>
      <c r="FO4" s="148"/>
      <c r="FP4" s="148"/>
      <c r="FQ4" s="148"/>
      <c r="FR4" s="148"/>
      <c r="FS4" s="148"/>
      <c r="FT4" s="148"/>
      <c r="FU4" s="148"/>
      <c r="FV4" s="148"/>
      <c r="FW4" s="148"/>
      <c r="FX4" s="148"/>
      <c r="FY4" s="148"/>
      <c r="FZ4" s="148"/>
      <c r="GA4" s="148"/>
      <c r="GB4" s="148"/>
      <c r="GC4" s="148"/>
      <c r="GD4" s="148"/>
      <c r="GE4" s="148"/>
      <c r="GF4" s="148"/>
      <c r="GG4" s="148"/>
      <c r="GH4" s="148"/>
      <c r="GI4" s="148"/>
      <c r="GJ4" s="148"/>
      <c r="GK4" s="148"/>
      <c r="GL4" s="148"/>
      <c r="GM4" s="148"/>
      <c r="GN4" s="148"/>
      <c r="GO4" s="148"/>
      <c r="GP4" s="148"/>
      <c r="GQ4" s="148"/>
      <c r="GR4" s="148"/>
      <c r="GS4" s="148"/>
      <c r="GT4" s="148"/>
      <c r="GU4" s="148"/>
      <c r="GV4" s="148"/>
      <c r="GW4" s="148"/>
      <c r="GX4" s="148"/>
      <c r="GY4" s="148"/>
      <c r="GZ4" s="148"/>
      <c r="HA4" s="148"/>
      <c r="HB4" s="148"/>
      <c r="HC4" s="148"/>
      <c r="HD4" s="148"/>
      <c r="HE4" s="148"/>
      <c r="HF4" s="148"/>
      <c r="HG4" s="148"/>
      <c r="HH4" s="148"/>
      <c r="HI4" s="148"/>
      <c r="HJ4" s="148"/>
      <c r="HK4" s="148"/>
      <c r="HL4" s="148"/>
      <c r="HM4" s="148"/>
      <c r="HN4" s="148"/>
      <c r="HO4" s="148"/>
      <c r="HP4" s="148"/>
      <c r="HQ4" s="148"/>
      <c r="HR4" s="148"/>
      <c r="HS4" s="148"/>
      <c r="HT4" s="148"/>
      <c r="HU4" s="148"/>
      <c r="HV4" s="148"/>
      <c r="HW4" s="148"/>
      <c r="HX4" s="148"/>
      <c r="HY4" s="148"/>
      <c r="HZ4" s="148"/>
      <c r="IA4" s="148"/>
      <c r="IB4" s="148"/>
      <c r="IC4" s="148"/>
      <c r="ID4" s="148"/>
      <c r="IE4" s="148"/>
      <c r="IF4" s="148"/>
      <c r="IG4" s="148"/>
      <c r="IH4" s="148"/>
      <c r="II4" s="148"/>
      <c r="IJ4" s="148"/>
      <c r="IK4" s="148"/>
      <c r="IL4" s="148"/>
      <c r="IM4" s="148"/>
      <c r="IN4" s="148"/>
      <c r="IO4" s="148"/>
      <c r="IP4" s="148"/>
      <c r="IQ4" s="148"/>
      <c r="IR4" s="148"/>
      <c r="IS4" s="148"/>
      <c r="IT4" s="148"/>
      <c r="IU4" s="148"/>
      <c r="IV4" s="148"/>
      <c r="IW4" s="148"/>
      <c r="IX4" s="148"/>
      <c r="IY4" s="148"/>
      <c r="IZ4" s="148"/>
      <c r="JA4" s="148"/>
      <c r="JB4" s="148"/>
      <c r="JC4" s="148"/>
      <c r="JD4" s="148"/>
      <c r="JE4" s="148"/>
      <c r="JF4" s="148"/>
      <c r="JG4" s="148"/>
      <c r="JH4" s="148"/>
      <c r="JI4" s="148"/>
      <c r="JJ4" s="148"/>
      <c r="JK4" s="148"/>
      <c r="JL4" s="148"/>
      <c r="JM4" s="148"/>
      <c r="JN4" s="148"/>
      <c r="JO4" s="148"/>
      <c r="JP4" s="148"/>
      <c r="JQ4" s="148"/>
      <c r="JR4" s="148"/>
      <c r="JS4" s="148"/>
      <c r="JT4" s="148"/>
      <c r="JU4" s="148"/>
      <c r="JV4" s="148"/>
      <c r="JW4" s="148"/>
      <c r="JX4" s="148"/>
      <c r="JY4" s="148"/>
      <c r="JZ4" s="148"/>
      <c r="KA4" s="148"/>
      <c r="KB4" s="148"/>
      <c r="KC4" s="148"/>
      <c r="KD4" s="148"/>
      <c r="KE4" s="148"/>
      <c r="KF4" s="148"/>
      <c r="KG4" s="148"/>
      <c r="KH4" s="148"/>
      <c r="KI4" s="148"/>
      <c r="KJ4" s="148"/>
      <c r="KK4" s="148"/>
      <c r="KL4" s="148"/>
      <c r="KM4" s="148"/>
      <c r="KN4" s="148"/>
      <c r="KO4" s="148"/>
      <c r="KP4" s="148"/>
      <c r="KQ4" s="148"/>
      <c r="KR4" s="148"/>
      <c r="KS4" s="148"/>
      <c r="KT4" s="148"/>
      <c r="KU4" s="148"/>
      <c r="KV4" s="148"/>
      <c r="KW4" s="148"/>
      <c r="KX4" s="148"/>
      <c r="KY4" s="148"/>
      <c r="KZ4" s="148"/>
      <c r="LA4" s="148"/>
      <c r="LB4" s="148"/>
      <c r="LC4" s="148"/>
      <c r="LD4" s="148"/>
      <c r="LE4" s="148"/>
      <c r="LF4" s="148"/>
      <c r="LG4" s="148"/>
    </row>
    <row r="5" spans="1:319">
      <c r="A5" s="144"/>
      <c r="B5" s="148">
        <v>26207</v>
      </c>
      <c r="C5" s="148">
        <v>26311</v>
      </c>
      <c r="D5" s="144"/>
      <c r="E5" s="144"/>
      <c r="F5" s="148">
        <v>26814</v>
      </c>
      <c r="G5" s="148">
        <v>27213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8">
        <v>22277</v>
      </c>
      <c r="V5" s="144"/>
      <c r="W5" s="144"/>
      <c r="X5" s="144"/>
      <c r="Y5" s="144"/>
      <c r="Z5" s="148">
        <v>22797</v>
      </c>
      <c r="AA5" s="148">
        <v>23056</v>
      </c>
      <c r="AB5" s="148">
        <v>23138</v>
      </c>
      <c r="AC5" s="148">
        <v>23123</v>
      </c>
      <c r="AD5" s="148">
        <v>22844</v>
      </c>
      <c r="AE5" s="148">
        <v>22894</v>
      </c>
      <c r="AF5" s="144"/>
      <c r="AG5" s="148">
        <v>22997</v>
      </c>
      <c r="AH5" s="144"/>
      <c r="AI5" s="148">
        <v>23027</v>
      </c>
      <c r="AJ5" s="144"/>
      <c r="AK5" s="144"/>
      <c r="AL5" s="144"/>
      <c r="AM5" s="148">
        <v>23432</v>
      </c>
      <c r="AN5" s="144"/>
      <c r="AO5" s="148">
        <v>23084</v>
      </c>
      <c r="AP5" s="144"/>
      <c r="AQ5" s="148">
        <v>23131</v>
      </c>
      <c r="AR5" s="148">
        <v>23237</v>
      </c>
      <c r="AS5" s="148">
        <v>23354</v>
      </c>
      <c r="AT5" s="144"/>
      <c r="AU5" s="148">
        <v>22966</v>
      </c>
      <c r="AV5" s="144"/>
      <c r="AW5" s="148">
        <v>22972</v>
      </c>
      <c r="AX5" s="148">
        <v>22584</v>
      </c>
      <c r="AY5" s="148">
        <v>22504</v>
      </c>
      <c r="AZ5" s="148">
        <v>22405</v>
      </c>
      <c r="BA5" s="144"/>
      <c r="BB5" s="144"/>
      <c r="BC5" s="148">
        <v>23226</v>
      </c>
      <c r="BD5" s="148">
        <v>23123</v>
      </c>
      <c r="BE5" s="144"/>
      <c r="BF5" s="148">
        <v>23270</v>
      </c>
      <c r="BG5" s="144"/>
      <c r="BH5" s="144"/>
      <c r="BI5" s="144"/>
      <c r="BJ5" s="148">
        <v>23386</v>
      </c>
      <c r="BK5" s="144"/>
      <c r="BL5" s="144"/>
      <c r="BM5" s="144"/>
      <c r="BN5" s="148">
        <v>22531</v>
      </c>
      <c r="BO5" s="144"/>
      <c r="BP5" s="144"/>
      <c r="BQ5" s="148">
        <v>22778</v>
      </c>
      <c r="BR5" s="144"/>
      <c r="BS5" s="149">
        <v>23278</v>
      </c>
      <c r="BT5" s="144"/>
      <c r="BU5" s="149">
        <v>23204</v>
      </c>
      <c r="BV5" s="144"/>
      <c r="BW5" s="144"/>
      <c r="BX5" s="149">
        <v>22699</v>
      </c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9">
        <v>22295</v>
      </c>
      <c r="CJ5" s="149">
        <v>22158</v>
      </c>
      <c r="CK5" s="149">
        <v>21944</v>
      </c>
      <c r="CL5" s="149">
        <v>21946</v>
      </c>
      <c r="CM5" s="149">
        <v>21821</v>
      </c>
      <c r="CN5" s="149"/>
      <c r="CO5" s="149">
        <v>21457</v>
      </c>
      <c r="CP5" s="149">
        <v>21351</v>
      </c>
      <c r="CQ5" s="149">
        <v>21106</v>
      </c>
      <c r="CR5" s="149">
        <v>21531</v>
      </c>
      <c r="CS5" s="149"/>
      <c r="CT5" s="144"/>
      <c r="CU5" s="149">
        <v>21427</v>
      </c>
      <c r="CV5" s="149">
        <v>21376</v>
      </c>
      <c r="CW5" s="144"/>
      <c r="CX5" s="149">
        <v>21848</v>
      </c>
      <c r="CY5" s="144"/>
      <c r="CZ5" s="144"/>
      <c r="DA5" s="144"/>
      <c r="DB5" s="144"/>
      <c r="DC5" s="144"/>
      <c r="DD5" s="149">
        <v>21821</v>
      </c>
      <c r="DE5" s="144"/>
      <c r="DF5" s="149">
        <v>21996</v>
      </c>
      <c r="DG5" s="144"/>
      <c r="DH5" s="144"/>
      <c r="DJ5" s="149">
        <v>22341</v>
      </c>
      <c r="DK5" s="149"/>
      <c r="DL5" s="149">
        <v>22084</v>
      </c>
      <c r="DM5" s="149">
        <v>22309</v>
      </c>
      <c r="DN5" s="144"/>
      <c r="DP5" s="144"/>
      <c r="DQ5" s="150">
        <v>22634</v>
      </c>
      <c r="DR5" s="144"/>
      <c r="DS5" s="144"/>
      <c r="DT5" s="149">
        <v>22539</v>
      </c>
      <c r="DU5" s="144"/>
      <c r="DV5" s="144"/>
      <c r="DW5" s="144"/>
      <c r="DX5" s="144"/>
      <c r="DY5" s="144"/>
      <c r="DZ5" s="144"/>
      <c r="EA5" s="144"/>
      <c r="EB5" s="144"/>
      <c r="EC5" s="144"/>
      <c r="ED5" s="144"/>
      <c r="EE5" s="144"/>
      <c r="EF5" s="144"/>
      <c r="EG5" s="144"/>
      <c r="EH5" s="144"/>
      <c r="EI5" s="144"/>
      <c r="EJ5" s="144"/>
      <c r="EK5" s="144"/>
      <c r="EL5" s="144"/>
      <c r="EM5" s="144"/>
      <c r="EN5" s="144"/>
      <c r="EO5" s="144"/>
      <c r="EP5" s="144"/>
      <c r="EQ5" s="144"/>
      <c r="ER5" s="144"/>
      <c r="ES5" s="144"/>
      <c r="ET5" s="144"/>
      <c r="EU5" s="144"/>
      <c r="EV5" s="144"/>
      <c r="EW5" s="144"/>
      <c r="EX5" s="144"/>
      <c r="EY5" s="144"/>
      <c r="EZ5" s="144"/>
      <c r="FA5" s="144"/>
      <c r="FB5" s="144"/>
      <c r="FC5" s="144"/>
      <c r="FD5" s="144"/>
      <c r="FE5" s="144"/>
      <c r="FF5" s="144"/>
      <c r="FG5" s="144"/>
      <c r="FH5" s="144"/>
      <c r="FI5" s="144"/>
      <c r="FJ5" s="144"/>
      <c r="FK5" s="144"/>
      <c r="FL5" s="144"/>
      <c r="FM5" s="144"/>
      <c r="FN5" s="144"/>
      <c r="FO5" s="144"/>
      <c r="FP5" s="144"/>
      <c r="FQ5" s="144"/>
      <c r="FR5" s="144"/>
      <c r="FS5" s="144"/>
      <c r="FT5" s="144"/>
      <c r="FU5" s="144"/>
      <c r="FV5" s="144"/>
      <c r="FW5" s="144"/>
      <c r="FX5" s="144"/>
      <c r="FY5" s="144"/>
      <c r="FZ5" s="144"/>
      <c r="GA5" s="144"/>
      <c r="GB5" s="144"/>
      <c r="GC5" s="144"/>
      <c r="GD5" s="144"/>
      <c r="GE5" s="144"/>
      <c r="GF5" s="144"/>
      <c r="GG5" s="144"/>
      <c r="GH5" s="144"/>
      <c r="GI5" s="144"/>
      <c r="GJ5" s="144"/>
      <c r="GK5" s="144"/>
      <c r="GL5" s="144"/>
      <c r="GM5" s="144"/>
      <c r="GN5" s="144"/>
      <c r="GO5" s="144"/>
      <c r="GP5" s="144"/>
      <c r="GQ5" s="144"/>
      <c r="GR5" s="144"/>
      <c r="GS5" s="144"/>
      <c r="GT5" s="144"/>
      <c r="GU5" s="144"/>
      <c r="GV5" s="144"/>
      <c r="GW5" s="144"/>
      <c r="GX5" s="144"/>
      <c r="GY5" s="144"/>
      <c r="GZ5" s="144"/>
      <c r="HA5" s="144"/>
      <c r="HB5" s="144"/>
      <c r="HC5" s="144"/>
      <c r="HD5" s="144"/>
      <c r="HE5" s="144"/>
      <c r="HF5" s="144"/>
      <c r="HG5" s="144"/>
      <c r="HH5" s="144"/>
      <c r="HI5" s="144"/>
      <c r="HJ5" s="144"/>
      <c r="HK5" s="144"/>
      <c r="HL5" s="144"/>
      <c r="HM5" s="144"/>
      <c r="HN5" s="144"/>
      <c r="HO5" s="144"/>
      <c r="HP5" s="144"/>
      <c r="HQ5" s="144"/>
      <c r="HR5" s="144"/>
      <c r="HS5" s="144"/>
      <c r="HT5" s="144"/>
      <c r="HU5" s="144"/>
      <c r="HV5" s="144"/>
      <c r="HW5" s="144"/>
      <c r="HX5" s="144"/>
      <c r="HY5" s="144"/>
      <c r="HZ5" s="144"/>
      <c r="IA5" s="144"/>
      <c r="IB5" s="144"/>
      <c r="IC5" s="144"/>
      <c r="ID5" s="144"/>
      <c r="IE5" s="144"/>
      <c r="IF5" s="144"/>
      <c r="IG5" s="144"/>
      <c r="IH5" s="144"/>
      <c r="II5" s="144"/>
      <c r="IJ5" s="144"/>
      <c r="IK5" s="144"/>
      <c r="IL5" s="144"/>
      <c r="IM5" s="144"/>
      <c r="IN5" s="144"/>
      <c r="IO5" s="144"/>
      <c r="IP5" s="144"/>
      <c r="IQ5" s="144"/>
      <c r="IR5" s="144"/>
      <c r="IS5" s="144"/>
      <c r="IT5" s="144"/>
      <c r="IU5" s="144"/>
      <c r="IV5" s="144"/>
      <c r="IW5" s="144"/>
      <c r="IX5" s="144"/>
      <c r="IY5" s="144"/>
      <c r="IZ5" s="144"/>
      <c r="JA5" s="144"/>
      <c r="JB5" s="144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  <c r="JN5" s="144"/>
      <c r="JO5" s="144"/>
      <c r="JP5" s="144"/>
      <c r="JQ5" s="144"/>
      <c r="JR5" s="144"/>
      <c r="JS5" s="144"/>
      <c r="JT5" s="144"/>
      <c r="JU5" s="144"/>
      <c r="JV5" s="144"/>
      <c r="JW5" s="144"/>
      <c r="JX5" s="144"/>
      <c r="JY5" s="144"/>
      <c r="JZ5" s="144"/>
      <c r="KA5" s="144"/>
      <c r="KB5" s="144"/>
      <c r="KC5" s="144"/>
      <c r="KD5" s="144"/>
      <c r="KE5" s="144"/>
      <c r="KF5" s="144"/>
      <c r="KG5" s="144"/>
      <c r="KH5" s="144"/>
      <c r="KI5" s="144"/>
      <c r="KJ5" s="144"/>
      <c r="KK5" s="144"/>
      <c r="KL5" s="144"/>
      <c r="KM5" s="144"/>
      <c r="KN5" s="144"/>
      <c r="KO5" s="144"/>
      <c r="KP5" s="144"/>
      <c r="KQ5" s="144"/>
      <c r="KR5" s="144"/>
      <c r="KS5" s="144"/>
      <c r="KT5" s="144"/>
      <c r="KU5" s="144"/>
      <c r="KV5" s="144"/>
      <c r="KW5" s="144"/>
      <c r="KX5" s="144"/>
      <c r="KY5" s="144"/>
      <c r="KZ5" s="144"/>
      <c r="LA5" s="144"/>
      <c r="LB5" s="144"/>
      <c r="LC5" s="144"/>
      <c r="LD5" s="144"/>
      <c r="LE5" s="144"/>
      <c r="LF5" s="144"/>
      <c r="LG5" s="144"/>
    </row>
    <row r="6" spans="1:319">
      <c r="A6" s="144"/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8">
        <v>22997</v>
      </c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8">
        <v>23354</v>
      </c>
      <c r="AT6" s="144"/>
      <c r="AU6" s="144"/>
      <c r="AV6" s="144"/>
      <c r="AW6" s="148">
        <v>22972</v>
      </c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4"/>
      <c r="BN6" s="144"/>
      <c r="BO6" s="144"/>
      <c r="BP6" s="144"/>
      <c r="BQ6" s="148">
        <v>22778</v>
      </c>
      <c r="BR6" s="144"/>
      <c r="BS6" s="149">
        <v>23278</v>
      </c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9">
        <v>22158</v>
      </c>
      <c r="CK6" s="149"/>
      <c r="CL6" s="149"/>
      <c r="CM6" s="149"/>
      <c r="CN6" s="149"/>
      <c r="CO6" s="149"/>
      <c r="CP6" s="149"/>
      <c r="CQ6" s="149"/>
      <c r="CR6" s="149">
        <v>21531</v>
      </c>
      <c r="CS6" s="149"/>
      <c r="CT6" s="144"/>
      <c r="CU6" s="144"/>
      <c r="CV6" s="149">
        <v>21376</v>
      </c>
      <c r="CW6" s="144"/>
      <c r="CX6" s="144"/>
      <c r="CY6" s="144"/>
      <c r="CZ6" s="144"/>
      <c r="DA6" s="144"/>
      <c r="DB6" s="144"/>
      <c r="DC6" s="144"/>
      <c r="DD6" s="149">
        <v>21821</v>
      </c>
      <c r="DE6" s="144"/>
      <c r="DF6" s="149">
        <v>21996</v>
      </c>
      <c r="DG6" s="144"/>
      <c r="DH6" s="144"/>
      <c r="DK6" s="149"/>
      <c r="DL6" s="149">
        <v>22084</v>
      </c>
      <c r="DM6" s="144"/>
      <c r="DN6" s="144"/>
      <c r="DO6" s="144"/>
      <c r="DP6" s="144"/>
      <c r="DQ6" s="144"/>
      <c r="DR6" s="144"/>
      <c r="DS6" s="144"/>
      <c r="DT6" s="144"/>
      <c r="DU6" s="144"/>
      <c r="DV6" s="144"/>
      <c r="DW6" s="144"/>
      <c r="DX6" s="144"/>
      <c r="DY6" s="144"/>
      <c r="DZ6" s="144"/>
      <c r="EA6" s="144"/>
      <c r="EB6" s="144"/>
      <c r="EC6" s="144"/>
      <c r="ED6" s="144"/>
      <c r="EE6" s="144"/>
      <c r="EF6" s="144"/>
      <c r="EG6" s="144"/>
      <c r="EH6" s="144"/>
      <c r="EI6" s="144"/>
      <c r="EJ6" s="144"/>
      <c r="EK6" s="144"/>
      <c r="EL6" s="144"/>
      <c r="EM6" s="144"/>
      <c r="EN6" s="144"/>
      <c r="EO6" s="144"/>
      <c r="EP6" s="144"/>
      <c r="EQ6" s="144"/>
      <c r="ER6" s="144"/>
      <c r="ES6" s="144"/>
      <c r="ET6" s="144"/>
      <c r="EU6" s="144"/>
      <c r="EV6" s="144"/>
      <c r="EW6" s="144"/>
      <c r="EX6" s="144"/>
      <c r="EY6" s="144"/>
      <c r="EZ6" s="144"/>
      <c r="FA6" s="144"/>
      <c r="FB6" s="144"/>
      <c r="FC6" s="144"/>
      <c r="FD6" s="144"/>
      <c r="FE6" s="144"/>
      <c r="FF6" s="144"/>
      <c r="FG6" s="144"/>
      <c r="FH6" s="144"/>
      <c r="FI6" s="144"/>
      <c r="FJ6" s="144"/>
      <c r="FK6" s="144"/>
      <c r="FL6" s="144"/>
      <c r="FM6" s="144"/>
      <c r="FN6" s="144"/>
      <c r="FO6" s="144"/>
      <c r="FP6" s="144"/>
      <c r="FQ6" s="144"/>
      <c r="FR6" s="144"/>
      <c r="FS6" s="144"/>
      <c r="FT6" s="144"/>
      <c r="FU6" s="144"/>
      <c r="FV6" s="144"/>
      <c r="FW6" s="144"/>
      <c r="FX6" s="144"/>
      <c r="FY6" s="144"/>
      <c r="FZ6" s="144"/>
      <c r="GA6" s="144"/>
      <c r="GB6" s="144"/>
      <c r="GC6" s="144"/>
      <c r="GD6" s="144"/>
      <c r="GE6" s="144"/>
      <c r="GF6" s="144"/>
      <c r="GG6" s="144"/>
      <c r="GH6" s="144"/>
      <c r="GI6" s="144"/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  <c r="IR6" s="144"/>
      <c r="IS6" s="144"/>
      <c r="IT6" s="144"/>
      <c r="IU6" s="144"/>
      <c r="IV6" s="144"/>
      <c r="IW6" s="144"/>
      <c r="IX6" s="144"/>
      <c r="IY6" s="144"/>
      <c r="IZ6" s="144"/>
      <c r="JA6" s="144"/>
      <c r="JB6" s="144"/>
      <c r="JC6" s="144"/>
      <c r="JD6" s="144"/>
      <c r="JE6" s="144"/>
      <c r="JF6" s="144"/>
      <c r="JG6" s="144"/>
      <c r="JH6" s="144"/>
      <c r="JI6" s="144"/>
      <c r="JJ6" s="144"/>
      <c r="JK6" s="144"/>
      <c r="JL6" s="144"/>
      <c r="JM6" s="144"/>
      <c r="JN6" s="144"/>
      <c r="JO6" s="144"/>
      <c r="JP6" s="144"/>
      <c r="JQ6" s="144"/>
      <c r="JR6" s="144"/>
      <c r="JS6" s="144"/>
      <c r="JT6" s="144"/>
      <c r="JU6" s="144"/>
      <c r="JV6" s="144"/>
      <c r="JW6" s="144"/>
      <c r="JX6" s="144"/>
      <c r="JY6" s="144"/>
      <c r="JZ6" s="144"/>
      <c r="KA6" s="144"/>
      <c r="KB6" s="144"/>
      <c r="KC6" s="144"/>
      <c r="KD6" s="144"/>
      <c r="KE6" s="144"/>
      <c r="KF6" s="144"/>
      <c r="KG6" s="144"/>
      <c r="KH6" s="144"/>
      <c r="KI6" s="144"/>
      <c r="KJ6" s="144"/>
      <c r="KK6" s="144"/>
      <c r="KL6" s="144"/>
      <c r="KM6" s="144"/>
      <c r="KN6" s="144"/>
      <c r="KO6" s="144"/>
      <c r="KP6" s="144"/>
      <c r="KQ6" s="144"/>
      <c r="KR6" s="144"/>
      <c r="KS6" s="144"/>
      <c r="KT6" s="144"/>
      <c r="KU6" s="144"/>
      <c r="KV6" s="144"/>
      <c r="KW6" s="144"/>
      <c r="KX6" s="144"/>
      <c r="KY6" s="144"/>
      <c r="KZ6" s="144"/>
      <c r="LA6" s="144"/>
      <c r="LB6" s="144"/>
      <c r="LC6" s="144"/>
      <c r="LD6" s="144"/>
      <c r="LE6" s="144"/>
      <c r="LF6" s="144"/>
      <c r="LG6" s="144"/>
    </row>
    <row r="7" spans="1:319">
      <c r="A7" s="144"/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8">
        <v>22972</v>
      </c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4"/>
      <c r="BN7" s="144"/>
      <c r="BO7" s="144"/>
      <c r="BP7" s="144"/>
      <c r="BQ7" s="148">
        <v>22778</v>
      </c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9"/>
      <c r="CK7" s="149"/>
      <c r="CL7" s="149"/>
      <c r="CM7" s="149"/>
      <c r="CN7" s="149"/>
      <c r="CO7" s="149"/>
      <c r="CP7" s="149"/>
      <c r="CQ7" s="149"/>
      <c r="CR7" s="149">
        <v>21531</v>
      </c>
      <c r="CS7" s="149"/>
      <c r="CT7" s="144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9">
        <v>21996</v>
      </c>
      <c r="DG7" s="144"/>
      <c r="DH7" s="144"/>
      <c r="DK7" s="144"/>
      <c r="DL7" s="144"/>
      <c r="DM7" s="144"/>
      <c r="DN7" s="144"/>
      <c r="DO7" s="144"/>
      <c r="DP7" s="144"/>
      <c r="DQ7" s="144"/>
      <c r="DR7" s="144"/>
      <c r="DS7" s="144"/>
      <c r="DT7" s="144"/>
      <c r="DU7" s="144"/>
      <c r="DV7" s="144"/>
      <c r="DW7" s="144"/>
      <c r="DX7" s="144"/>
      <c r="DY7" s="144"/>
      <c r="DZ7" s="144"/>
      <c r="EA7" s="144"/>
      <c r="EB7" s="144"/>
      <c r="EC7" s="144"/>
      <c r="ED7" s="144"/>
      <c r="EE7" s="144"/>
      <c r="EF7" s="144"/>
      <c r="EG7" s="144"/>
      <c r="EH7" s="144"/>
      <c r="EI7" s="144"/>
      <c r="EJ7" s="144"/>
      <c r="EK7" s="144"/>
      <c r="EL7" s="144"/>
      <c r="EM7" s="144"/>
      <c r="EN7" s="144"/>
      <c r="EO7" s="144"/>
      <c r="EP7" s="144"/>
      <c r="EQ7" s="144"/>
      <c r="ER7" s="144"/>
      <c r="ES7" s="144"/>
      <c r="ET7" s="144"/>
      <c r="EU7" s="144"/>
      <c r="EV7" s="144"/>
      <c r="EW7" s="144"/>
      <c r="EX7" s="144"/>
      <c r="EY7" s="144"/>
      <c r="EZ7" s="144"/>
      <c r="FA7" s="144"/>
      <c r="FB7" s="144"/>
      <c r="FC7" s="144"/>
      <c r="FD7" s="144"/>
      <c r="FE7" s="144"/>
      <c r="FF7" s="144"/>
      <c r="FG7" s="144"/>
      <c r="FH7" s="144"/>
      <c r="FI7" s="144"/>
      <c r="FJ7" s="144"/>
      <c r="FK7" s="144"/>
      <c r="FL7" s="144"/>
      <c r="FM7" s="144"/>
      <c r="FN7" s="144"/>
      <c r="FO7" s="144"/>
      <c r="FP7" s="144"/>
      <c r="FQ7" s="144"/>
      <c r="FR7" s="144"/>
      <c r="FS7" s="144"/>
      <c r="FT7" s="144"/>
      <c r="FU7" s="144"/>
      <c r="FV7" s="144"/>
      <c r="FW7" s="144"/>
      <c r="FX7" s="144"/>
      <c r="FY7" s="144"/>
      <c r="FZ7" s="144"/>
      <c r="GA7" s="144"/>
      <c r="GB7" s="144"/>
      <c r="GC7" s="144"/>
      <c r="GD7" s="144"/>
      <c r="GE7" s="144"/>
      <c r="GF7" s="144"/>
      <c r="GG7" s="144"/>
      <c r="GH7" s="144"/>
      <c r="GI7" s="144"/>
      <c r="GJ7" s="144"/>
      <c r="GK7" s="144"/>
      <c r="GL7" s="144"/>
      <c r="GM7" s="144"/>
      <c r="GN7" s="144"/>
      <c r="GO7" s="144"/>
      <c r="GP7" s="144"/>
      <c r="GQ7" s="144"/>
      <c r="GR7" s="144"/>
      <c r="GS7" s="144"/>
      <c r="GT7" s="144"/>
      <c r="GU7" s="144"/>
      <c r="GV7" s="144"/>
      <c r="GW7" s="144"/>
      <c r="GX7" s="144"/>
      <c r="GY7" s="144"/>
      <c r="GZ7" s="144"/>
      <c r="HA7" s="144"/>
      <c r="HB7" s="144"/>
      <c r="HC7" s="144"/>
      <c r="HD7" s="144"/>
      <c r="HE7" s="144"/>
      <c r="HF7" s="144"/>
      <c r="HG7" s="144"/>
      <c r="HH7" s="144"/>
      <c r="HI7" s="144"/>
      <c r="HJ7" s="144"/>
      <c r="HK7" s="144"/>
      <c r="HL7" s="144"/>
      <c r="HM7" s="144"/>
      <c r="HN7" s="144"/>
      <c r="HO7" s="144"/>
      <c r="HP7" s="144"/>
      <c r="HQ7" s="144"/>
      <c r="HR7" s="144"/>
      <c r="HS7" s="144"/>
      <c r="HT7" s="144"/>
      <c r="HU7" s="144"/>
      <c r="HV7" s="144"/>
      <c r="HW7" s="144"/>
      <c r="HX7" s="144"/>
      <c r="HY7" s="144"/>
      <c r="HZ7" s="144"/>
      <c r="IA7" s="144"/>
      <c r="IB7" s="144"/>
      <c r="IC7" s="144"/>
      <c r="ID7" s="144"/>
      <c r="IE7" s="144"/>
      <c r="IF7" s="144"/>
      <c r="IG7" s="144"/>
      <c r="IH7" s="144"/>
      <c r="II7" s="144"/>
      <c r="IJ7" s="144"/>
      <c r="IK7" s="144"/>
      <c r="IL7" s="144"/>
      <c r="IM7" s="144"/>
      <c r="IN7" s="144"/>
      <c r="IO7" s="144"/>
      <c r="IP7" s="144"/>
      <c r="IQ7" s="144"/>
      <c r="IR7" s="144"/>
      <c r="IS7" s="144"/>
      <c r="IT7" s="144"/>
      <c r="IU7" s="144"/>
      <c r="IV7" s="144"/>
      <c r="IW7" s="144"/>
      <c r="IX7" s="144"/>
      <c r="IY7" s="144"/>
      <c r="IZ7" s="144"/>
      <c r="JA7" s="144"/>
      <c r="JB7" s="144"/>
      <c r="JC7" s="144"/>
      <c r="JD7" s="144"/>
      <c r="JE7" s="144"/>
      <c r="JF7" s="144"/>
      <c r="JG7" s="144"/>
      <c r="JH7" s="144"/>
      <c r="JI7" s="144"/>
      <c r="JJ7" s="144"/>
      <c r="JK7" s="144"/>
      <c r="JL7" s="144"/>
      <c r="JM7" s="144"/>
      <c r="JN7" s="144"/>
      <c r="JO7" s="144"/>
      <c r="JP7" s="144"/>
      <c r="JQ7" s="144"/>
      <c r="JR7" s="144"/>
      <c r="JS7" s="144"/>
      <c r="JT7" s="144"/>
      <c r="JU7" s="144"/>
      <c r="JV7" s="144"/>
      <c r="JW7" s="144"/>
      <c r="JX7" s="144"/>
      <c r="JY7" s="144"/>
      <c r="JZ7" s="144"/>
      <c r="KA7" s="144"/>
      <c r="KB7" s="144"/>
      <c r="KC7" s="144"/>
      <c r="KD7" s="144"/>
      <c r="KE7" s="144"/>
      <c r="KF7" s="144"/>
      <c r="KG7" s="144"/>
      <c r="KH7" s="144"/>
      <c r="KI7" s="144"/>
      <c r="KJ7" s="144"/>
      <c r="KK7" s="144"/>
      <c r="KL7" s="144"/>
      <c r="KM7" s="144"/>
      <c r="KN7" s="144"/>
      <c r="KO7" s="144"/>
      <c r="KP7" s="144"/>
      <c r="KQ7" s="144"/>
      <c r="KR7" s="144"/>
      <c r="KS7" s="144"/>
      <c r="KT7" s="144"/>
      <c r="KU7" s="144"/>
      <c r="KV7" s="144"/>
      <c r="KW7" s="144"/>
      <c r="KX7" s="144"/>
      <c r="KY7" s="144"/>
      <c r="KZ7" s="144"/>
      <c r="LA7" s="144"/>
      <c r="LB7" s="144"/>
      <c r="LC7" s="144"/>
      <c r="LD7" s="144"/>
      <c r="LE7" s="144"/>
      <c r="LF7" s="144"/>
      <c r="LG7" s="144"/>
    </row>
    <row r="8" spans="1:319">
      <c r="A8" s="144"/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4"/>
      <c r="BN8" s="144"/>
      <c r="BO8" s="144"/>
      <c r="BP8" s="144"/>
      <c r="BQ8" s="148">
        <v>22778</v>
      </c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4"/>
      <c r="CU8" s="144"/>
      <c r="CV8" s="144"/>
      <c r="CW8" s="144"/>
      <c r="CX8" s="144"/>
      <c r="CY8" s="144"/>
      <c r="CZ8" s="144"/>
      <c r="DA8" s="144"/>
      <c r="DB8" s="144"/>
      <c r="DC8" s="144"/>
      <c r="DD8" s="144"/>
      <c r="DE8" s="144"/>
      <c r="DF8" s="149">
        <v>21996</v>
      </c>
      <c r="DG8" s="144"/>
      <c r="DH8" s="144"/>
      <c r="DJ8" s="144"/>
      <c r="DK8" s="144"/>
      <c r="DL8" s="144"/>
      <c r="DM8" s="144"/>
      <c r="DN8" s="144"/>
      <c r="DO8" s="144"/>
      <c r="DP8" s="144"/>
      <c r="DQ8" s="144"/>
      <c r="DR8" s="144"/>
      <c r="DS8" s="144"/>
      <c r="DT8" s="144"/>
      <c r="DU8" s="144"/>
      <c r="DV8" s="144"/>
      <c r="DW8" s="144"/>
      <c r="DX8" s="144"/>
      <c r="DY8" s="144"/>
      <c r="DZ8" s="144"/>
      <c r="EA8" s="144"/>
      <c r="EB8" s="144"/>
      <c r="EC8" s="144"/>
      <c r="ED8" s="144"/>
      <c r="EE8" s="144"/>
      <c r="EF8" s="144"/>
      <c r="EG8" s="144"/>
      <c r="EH8" s="144"/>
      <c r="EI8" s="144"/>
      <c r="EJ8" s="144"/>
      <c r="EK8" s="144"/>
      <c r="EL8" s="144"/>
      <c r="EM8" s="144"/>
      <c r="EN8" s="144"/>
      <c r="EO8" s="144"/>
      <c r="EP8" s="144"/>
      <c r="EQ8" s="144"/>
      <c r="ER8" s="144"/>
      <c r="ES8" s="144"/>
      <c r="ET8" s="144"/>
      <c r="EU8" s="144"/>
      <c r="EV8" s="144"/>
      <c r="EW8" s="144"/>
      <c r="EX8" s="144"/>
      <c r="EY8" s="144"/>
      <c r="EZ8" s="144"/>
      <c r="FA8" s="144"/>
      <c r="FB8" s="144"/>
      <c r="FC8" s="144"/>
      <c r="FD8" s="144"/>
      <c r="FE8" s="144"/>
      <c r="FF8" s="144"/>
      <c r="FG8" s="144"/>
      <c r="FH8" s="144"/>
      <c r="FI8" s="144"/>
      <c r="FJ8" s="144"/>
      <c r="FK8" s="144"/>
      <c r="FL8" s="144"/>
      <c r="FM8" s="144"/>
      <c r="FN8" s="144"/>
      <c r="FO8" s="144"/>
      <c r="FP8" s="144"/>
      <c r="FQ8" s="144"/>
      <c r="FR8" s="144"/>
      <c r="FS8" s="144"/>
      <c r="FT8" s="144"/>
      <c r="FU8" s="144"/>
      <c r="FV8" s="144"/>
      <c r="FW8" s="144"/>
      <c r="FX8" s="144"/>
      <c r="FY8" s="144"/>
      <c r="FZ8" s="144"/>
      <c r="GA8" s="144"/>
      <c r="GB8" s="144"/>
      <c r="GC8" s="144"/>
      <c r="GD8" s="144"/>
      <c r="GE8" s="144"/>
      <c r="GF8" s="144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  <c r="JD8" s="144"/>
      <c r="JE8" s="144"/>
      <c r="JF8" s="144"/>
      <c r="JG8" s="144"/>
      <c r="JH8" s="144"/>
      <c r="JI8" s="144"/>
      <c r="JJ8" s="144"/>
      <c r="JK8" s="144"/>
      <c r="JL8" s="144"/>
      <c r="JM8" s="144"/>
      <c r="JN8" s="144"/>
      <c r="JO8" s="144"/>
      <c r="JP8" s="144"/>
      <c r="JQ8" s="144"/>
      <c r="JR8" s="144"/>
      <c r="JS8" s="144"/>
      <c r="JT8" s="144"/>
      <c r="JU8" s="144"/>
      <c r="JV8" s="144"/>
      <c r="JW8" s="144"/>
      <c r="JX8" s="144"/>
      <c r="JY8" s="144"/>
      <c r="JZ8" s="144"/>
      <c r="KA8" s="144"/>
      <c r="KB8" s="144"/>
      <c r="KC8" s="144"/>
      <c r="KD8" s="144"/>
      <c r="KE8" s="144"/>
      <c r="KF8" s="144"/>
      <c r="KG8" s="144"/>
      <c r="KH8" s="144"/>
      <c r="KI8" s="144"/>
      <c r="KJ8" s="144"/>
      <c r="KK8" s="144"/>
      <c r="KL8" s="144"/>
      <c r="KM8" s="144"/>
      <c r="KN8" s="144"/>
      <c r="KO8" s="144"/>
      <c r="KP8" s="144"/>
      <c r="KQ8" s="144"/>
      <c r="KR8" s="144"/>
      <c r="KS8" s="144"/>
      <c r="KT8" s="144"/>
      <c r="KU8" s="144"/>
      <c r="KV8" s="144"/>
      <c r="KW8" s="144"/>
      <c r="KX8" s="144"/>
      <c r="KY8" s="144"/>
      <c r="KZ8" s="144"/>
      <c r="LA8" s="144"/>
      <c r="LB8" s="144"/>
      <c r="LC8" s="144"/>
      <c r="LD8" s="144"/>
      <c r="LE8" s="144"/>
      <c r="LF8" s="144"/>
      <c r="LG8" s="144"/>
    </row>
    <row r="9" spans="1:319">
      <c r="A9" s="144"/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4"/>
      <c r="CU9" s="144"/>
      <c r="CV9" s="144"/>
      <c r="CW9" s="144"/>
      <c r="CX9" s="144"/>
      <c r="CY9" s="144"/>
      <c r="CZ9" s="144"/>
      <c r="DA9" s="144"/>
      <c r="DB9" s="144"/>
      <c r="DC9" s="144"/>
      <c r="DD9" s="144"/>
      <c r="DE9" s="144"/>
      <c r="DF9" s="144"/>
      <c r="DG9" s="144"/>
      <c r="DH9" s="144"/>
      <c r="DJ9" s="144"/>
      <c r="DK9" s="144"/>
      <c r="DL9" s="144"/>
      <c r="DM9" s="144"/>
      <c r="DN9" s="144"/>
      <c r="DO9" s="144"/>
      <c r="DP9" s="144"/>
      <c r="DQ9" s="144"/>
      <c r="DR9" s="144"/>
      <c r="DS9" s="144"/>
      <c r="DT9" s="144"/>
      <c r="DU9" s="144"/>
      <c r="DV9" s="144"/>
      <c r="DW9" s="144"/>
      <c r="DX9" s="144"/>
      <c r="DY9" s="144"/>
      <c r="DZ9" s="144"/>
      <c r="EA9" s="144"/>
      <c r="EB9" s="144"/>
      <c r="EC9" s="144"/>
      <c r="ED9" s="144"/>
      <c r="EE9" s="144"/>
      <c r="EF9" s="144"/>
      <c r="EG9" s="144"/>
      <c r="EH9" s="144"/>
      <c r="EI9" s="144"/>
      <c r="EJ9" s="144"/>
      <c r="EK9" s="144"/>
      <c r="EL9" s="144"/>
      <c r="EM9" s="144"/>
      <c r="EN9" s="144"/>
      <c r="EO9" s="144"/>
      <c r="EP9" s="144"/>
      <c r="EQ9" s="144"/>
      <c r="ER9" s="144"/>
      <c r="ES9" s="144"/>
      <c r="ET9" s="144"/>
      <c r="EU9" s="144"/>
      <c r="EV9" s="144"/>
      <c r="EW9" s="144"/>
      <c r="EX9" s="144"/>
      <c r="EY9" s="144"/>
      <c r="EZ9" s="144"/>
      <c r="FA9" s="144"/>
      <c r="FB9" s="144"/>
      <c r="FC9" s="144"/>
      <c r="FD9" s="144"/>
      <c r="FE9" s="144"/>
      <c r="FF9" s="144"/>
      <c r="FG9" s="144"/>
      <c r="FH9" s="144"/>
      <c r="FI9" s="144"/>
      <c r="FJ9" s="144"/>
      <c r="FK9" s="144"/>
      <c r="FL9" s="144"/>
      <c r="FM9" s="144"/>
      <c r="FN9" s="144"/>
      <c r="FO9" s="144"/>
      <c r="FP9" s="144"/>
      <c r="FQ9" s="144"/>
      <c r="FR9" s="144"/>
      <c r="FS9" s="144"/>
      <c r="FT9" s="144"/>
      <c r="FU9" s="144"/>
      <c r="FV9" s="144"/>
      <c r="FW9" s="144"/>
      <c r="FX9" s="144"/>
      <c r="FY9" s="144"/>
      <c r="FZ9" s="144"/>
      <c r="GA9" s="144"/>
      <c r="GB9" s="144"/>
      <c r="GC9" s="144"/>
      <c r="GD9" s="144"/>
      <c r="GE9" s="144"/>
      <c r="GF9" s="144"/>
      <c r="GG9" s="144"/>
      <c r="GH9" s="144"/>
      <c r="GI9" s="144"/>
      <c r="GJ9" s="144"/>
      <c r="GK9" s="144"/>
      <c r="GL9" s="144"/>
      <c r="GM9" s="144"/>
      <c r="GN9" s="144"/>
      <c r="GO9" s="144"/>
      <c r="GP9" s="144"/>
      <c r="GQ9" s="144"/>
      <c r="GR9" s="144"/>
      <c r="GS9" s="144"/>
      <c r="GT9" s="144"/>
      <c r="GU9" s="144"/>
      <c r="GV9" s="144"/>
      <c r="GW9" s="144"/>
      <c r="GX9" s="144"/>
      <c r="GY9" s="144"/>
      <c r="GZ9" s="144"/>
      <c r="HA9" s="144"/>
      <c r="HB9" s="144"/>
      <c r="HC9" s="144"/>
      <c r="HD9" s="144"/>
      <c r="HE9" s="144"/>
      <c r="HF9" s="144"/>
      <c r="HG9" s="144"/>
      <c r="HH9" s="144"/>
      <c r="HI9" s="144"/>
      <c r="HJ9" s="144"/>
      <c r="HK9" s="144"/>
      <c r="HL9" s="144"/>
      <c r="HM9" s="144"/>
      <c r="HN9" s="144"/>
      <c r="HO9" s="144"/>
      <c r="HP9" s="144"/>
      <c r="HQ9" s="144"/>
      <c r="HR9" s="144"/>
      <c r="HS9" s="144"/>
      <c r="HT9" s="144"/>
      <c r="HU9" s="144"/>
      <c r="HV9" s="144"/>
      <c r="HW9" s="144"/>
      <c r="HX9" s="144"/>
      <c r="HY9" s="144"/>
      <c r="HZ9" s="144"/>
      <c r="IA9" s="144"/>
      <c r="IB9" s="144"/>
      <c r="IC9" s="144"/>
      <c r="ID9" s="144"/>
      <c r="IE9" s="144"/>
      <c r="IF9" s="144"/>
      <c r="IG9" s="144"/>
      <c r="IH9" s="144"/>
      <c r="II9" s="144"/>
      <c r="IJ9" s="144"/>
      <c r="IK9" s="144"/>
      <c r="IL9" s="144"/>
      <c r="IM9" s="144"/>
      <c r="IN9" s="144"/>
      <c r="IO9" s="144"/>
      <c r="IP9" s="144"/>
      <c r="IQ9" s="144"/>
      <c r="IR9" s="144"/>
      <c r="IS9" s="144"/>
      <c r="IT9" s="144"/>
      <c r="IU9" s="144"/>
      <c r="IV9" s="144"/>
      <c r="IW9" s="144"/>
      <c r="IX9" s="144"/>
      <c r="IY9" s="144"/>
      <c r="IZ9" s="144"/>
      <c r="JA9" s="144"/>
      <c r="JB9" s="144"/>
      <c r="JC9" s="144"/>
      <c r="JD9" s="144"/>
      <c r="JE9" s="144"/>
      <c r="JF9" s="144"/>
      <c r="JG9" s="144"/>
      <c r="JH9" s="144"/>
      <c r="JI9" s="144"/>
      <c r="JJ9" s="144"/>
      <c r="JK9" s="144"/>
      <c r="JL9" s="144"/>
      <c r="JM9" s="144"/>
      <c r="JN9" s="144"/>
      <c r="JO9" s="144"/>
      <c r="JP9" s="144"/>
      <c r="JQ9" s="144"/>
      <c r="JR9" s="144"/>
      <c r="JS9" s="144"/>
      <c r="JT9" s="144"/>
      <c r="JU9" s="144"/>
      <c r="JV9" s="144"/>
      <c r="JW9" s="144"/>
      <c r="JX9" s="144"/>
      <c r="JY9" s="144"/>
      <c r="JZ9" s="144"/>
      <c r="KA9" s="144"/>
      <c r="KB9" s="144"/>
      <c r="KC9" s="144"/>
      <c r="KD9" s="144"/>
      <c r="KE9" s="144"/>
      <c r="KF9" s="144"/>
      <c r="KG9" s="144"/>
      <c r="KH9" s="144"/>
      <c r="KI9" s="144"/>
      <c r="KJ9" s="144"/>
      <c r="KK9" s="144"/>
      <c r="KL9" s="144"/>
      <c r="KM9" s="144"/>
      <c r="KN9" s="144"/>
      <c r="KO9" s="144"/>
      <c r="KP9" s="144"/>
      <c r="KQ9" s="144"/>
      <c r="KR9" s="144"/>
      <c r="KS9" s="144"/>
      <c r="KT9" s="144"/>
      <c r="KU9" s="144"/>
      <c r="KV9" s="144"/>
      <c r="KW9" s="144"/>
      <c r="KX9" s="144"/>
      <c r="KY9" s="144"/>
      <c r="KZ9" s="144"/>
      <c r="LA9" s="144"/>
      <c r="LB9" s="144"/>
      <c r="LC9" s="144"/>
      <c r="LD9" s="144"/>
      <c r="LE9" s="144"/>
      <c r="LF9" s="144"/>
      <c r="LG9" s="144"/>
    </row>
    <row r="10" spans="1:319">
      <c r="A10" s="148"/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48"/>
      <c r="BM10" s="148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  <c r="BY10" s="148"/>
      <c r="BZ10" s="148"/>
      <c r="CA10" s="148"/>
      <c r="CB10" s="148"/>
      <c r="CC10" s="148"/>
      <c r="CD10" s="148"/>
      <c r="CE10" s="148"/>
      <c r="CF10" s="148"/>
      <c r="CG10" s="148"/>
      <c r="CH10" s="148"/>
      <c r="CI10" s="148"/>
      <c r="CJ10" s="148"/>
      <c r="CK10" s="148"/>
      <c r="CL10" s="148"/>
      <c r="CM10" s="148"/>
      <c r="CN10" s="148"/>
      <c r="CO10" s="148"/>
      <c r="CP10" s="148"/>
      <c r="CQ10" s="148"/>
      <c r="CR10" s="148"/>
      <c r="CS10" s="148"/>
      <c r="CT10" s="148"/>
      <c r="CU10" s="148"/>
      <c r="CV10" s="148"/>
      <c r="CW10" s="148"/>
      <c r="CX10" s="148"/>
      <c r="CY10" s="148"/>
      <c r="CZ10" s="148"/>
      <c r="DA10" s="148"/>
      <c r="DB10" s="148"/>
      <c r="DC10" s="148"/>
      <c r="DD10" s="148"/>
      <c r="DE10" s="148"/>
      <c r="DF10" s="148"/>
      <c r="DG10" s="148"/>
      <c r="DH10" s="148"/>
      <c r="DJ10" s="148"/>
      <c r="DK10" s="148"/>
      <c r="DL10" s="148"/>
      <c r="DM10" s="148"/>
      <c r="DN10" s="148"/>
      <c r="DO10" s="148"/>
      <c r="DP10" s="148"/>
      <c r="DQ10" s="148"/>
      <c r="DR10" s="148"/>
      <c r="DS10" s="148"/>
      <c r="DT10" s="148"/>
      <c r="DU10" s="148"/>
      <c r="DV10" s="148"/>
      <c r="DW10" s="148"/>
      <c r="DX10" s="148"/>
      <c r="DY10" s="148"/>
      <c r="DZ10" s="148"/>
      <c r="EA10" s="148"/>
      <c r="EB10" s="148"/>
      <c r="EC10" s="148"/>
      <c r="ED10" s="148"/>
      <c r="EE10" s="148"/>
      <c r="EF10" s="148"/>
      <c r="EG10" s="148"/>
      <c r="EH10" s="148"/>
      <c r="EI10" s="148"/>
      <c r="EJ10" s="148"/>
      <c r="EK10" s="148"/>
      <c r="EL10" s="148"/>
      <c r="EM10" s="148"/>
      <c r="EN10" s="148"/>
      <c r="EO10" s="148"/>
      <c r="EP10" s="148"/>
      <c r="EQ10" s="148"/>
      <c r="ER10" s="148"/>
      <c r="ES10" s="148"/>
      <c r="ET10" s="148"/>
      <c r="EU10" s="148"/>
      <c r="EV10" s="148"/>
      <c r="EW10" s="148"/>
      <c r="EX10" s="148"/>
      <c r="EY10" s="148"/>
      <c r="EZ10" s="148"/>
      <c r="FA10" s="148"/>
      <c r="FB10" s="148"/>
      <c r="FC10" s="148"/>
      <c r="FD10" s="148"/>
      <c r="FE10" s="148"/>
      <c r="FF10" s="148"/>
      <c r="FG10" s="148"/>
      <c r="FH10" s="148"/>
      <c r="FI10" s="148"/>
      <c r="FJ10" s="148"/>
      <c r="FK10" s="148"/>
      <c r="FL10" s="148"/>
      <c r="FM10" s="148"/>
      <c r="FN10" s="148"/>
      <c r="FO10" s="148"/>
      <c r="FP10" s="148"/>
      <c r="FQ10" s="148"/>
      <c r="FR10" s="148"/>
      <c r="FS10" s="148"/>
      <c r="FT10" s="148"/>
      <c r="FU10" s="148"/>
      <c r="FV10" s="148"/>
      <c r="FW10" s="148"/>
      <c r="FX10" s="148"/>
      <c r="FY10" s="148"/>
      <c r="FZ10" s="148"/>
      <c r="GA10" s="148"/>
      <c r="GB10" s="148"/>
      <c r="GC10" s="148"/>
      <c r="GD10" s="148"/>
      <c r="GE10" s="148"/>
      <c r="GF10" s="148"/>
      <c r="GG10" s="148"/>
      <c r="GH10" s="148"/>
      <c r="GI10" s="148"/>
      <c r="GJ10" s="148"/>
      <c r="GK10" s="148"/>
      <c r="GL10" s="148"/>
      <c r="GM10" s="148"/>
      <c r="GN10" s="148"/>
      <c r="GO10" s="148"/>
      <c r="GP10" s="148"/>
      <c r="GQ10" s="148"/>
      <c r="GR10" s="148"/>
      <c r="GS10" s="148"/>
      <c r="GT10" s="148"/>
      <c r="GU10" s="148"/>
      <c r="GV10" s="148"/>
      <c r="GW10" s="148"/>
      <c r="GX10" s="148"/>
      <c r="GY10" s="148"/>
      <c r="GZ10" s="148"/>
      <c r="HA10" s="148"/>
      <c r="HB10" s="148"/>
      <c r="HC10" s="148"/>
      <c r="HD10" s="148"/>
      <c r="HE10" s="148"/>
      <c r="HF10" s="148"/>
      <c r="HG10" s="148"/>
      <c r="HH10" s="148"/>
      <c r="HI10" s="148"/>
      <c r="HJ10" s="148"/>
      <c r="HK10" s="148"/>
      <c r="HL10" s="148"/>
      <c r="HM10" s="148"/>
      <c r="HN10" s="148"/>
      <c r="HO10" s="148"/>
      <c r="HP10" s="148"/>
      <c r="HQ10" s="148"/>
      <c r="HR10" s="148"/>
      <c r="HS10" s="148"/>
      <c r="HT10" s="148"/>
      <c r="HU10" s="148"/>
      <c r="HV10" s="148"/>
      <c r="HW10" s="148"/>
      <c r="HX10" s="148"/>
      <c r="HY10" s="148"/>
      <c r="HZ10" s="148"/>
      <c r="IA10" s="148"/>
      <c r="IB10" s="148"/>
      <c r="IC10" s="148"/>
      <c r="ID10" s="148"/>
      <c r="IE10" s="148"/>
      <c r="IF10" s="148"/>
      <c r="IG10" s="148"/>
      <c r="IH10" s="148"/>
      <c r="II10" s="148"/>
      <c r="IJ10" s="148"/>
      <c r="IK10" s="148"/>
      <c r="IL10" s="148"/>
      <c r="IM10" s="148"/>
      <c r="IN10" s="148"/>
      <c r="IO10" s="148"/>
      <c r="IP10" s="148"/>
      <c r="IQ10" s="148"/>
      <c r="IR10" s="148"/>
      <c r="IS10" s="148"/>
      <c r="IT10" s="148"/>
      <c r="IU10" s="148"/>
      <c r="IV10" s="148"/>
      <c r="IW10" s="148"/>
      <c r="IX10" s="148"/>
      <c r="IY10" s="148"/>
      <c r="IZ10" s="148"/>
      <c r="JA10" s="148"/>
      <c r="JB10" s="148"/>
      <c r="JC10" s="148"/>
      <c r="JD10" s="148"/>
      <c r="JE10" s="148"/>
      <c r="JF10" s="148"/>
      <c r="JG10" s="148"/>
      <c r="JH10" s="148"/>
      <c r="JI10" s="148"/>
      <c r="JJ10" s="148"/>
      <c r="JK10" s="148"/>
      <c r="JL10" s="148"/>
      <c r="JM10" s="148"/>
      <c r="JN10" s="148"/>
      <c r="JO10" s="148"/>
      <c r="JP10" s="148"/>
      <c r="JQ10" s="148"/>
      <c r="JR10" s="148"/>
      <c r="JS10" s="148"/>
      <c r="JT10" s="148"/>
      <c r="JU10" s="148"/>
      <c r="JV10" s="148"/>
      <c r="JW10" s="148"/>
      <c r="JX10" s="148"/>
      <c r="JY10" s="148"/>
      <c r="JZ10" s="148"/>
      <c r="KA10" s="148"/>
      <c r="KB10" s="148"/>
      <c r="KC10" s="148"/>
      <c r="KD10" s="148"/>
      <c r="KE10" s="148"/>
      <c r="KF10" s="148"/>
      <c r="KG10" s="148"/>
      <c r="KH10" s="148"/>
      <c r="KI10" s="148"/>
      <c r="KJ10" s="148"/>
      <c r="KK10" s="148"/>
      <c r="KL10" s="148"/>
      <c r="KM10" s="148"/>
      <c r="KN10" s="148"/>
      <c r="KO10" s="148"/>
      <c r="KP10" s="148"/>
      <c r="KQ10" s="148"/>
      <c r="KR10" s="148"/>
      <c r="KS10" s="148"/>
      <c r="KT10" s="148"/>
      <c r="KU10" s="148"/>
      <c r="KV10" s="148"/>
      <c r="KW10" s="148"/>
      <c r="KX10" s="148"/>
      <c r="KY10" s="148"/>
      <c r="KZ10" s="148"/>
      <c r="LA10" s="148"/>
      <c r="LB10" s="148"/>
      <c r="LC10" s="148"/>
      <c r="LD10" s="148"/>
      <c r="LE10" s="148"/>
      <c r="LF10" s="148"/>
      <c r="LG10" s="148"/>
    </row>
    <row r="11" spans="1:319">
      <c r="A11" s="148">
        <f t="shared" ref="A11:DO11" si="2">SUM(A3:A10)</f>
        <v>52188</v>
      </c>
      <c r="B11" s="148">
        <f t="shared" si="2"/>
        <v>78621</v>
      </c>
      <c r="C11" s="148">
        <f t="shared" si="2"/>
        <v>78933</v>
      </c>
      <c r="D11" s="148">
        <f t="shared" si="2"/>
        <v>52624</v>
      </c>
      <c r="E11" s="148">
        <f t="shared" si="2"/>
        <v>26569</v>
      </c>
      <c r="F11" s="148">
        <f t="shared" si="2"/>
        <v>80442</v>
      </c>
      <c r="G11" s="148">
        <f t="shared" si="2"/>
        <v>81639</v>
      </c>
      <c r="H11" s="148">
        <f t="shared" si="2"/>
        <v>54686</v>
      </c>
      <c r="I11" s="148">
        <f t="shared" si="2"/>
        <v>54226</v>
      </c>
      <c r="J11" s="148">
        <f t="shared" si="2"/>
        <v>54066</v>
      </c>
      <c r="K11" s="148">
        <f t="shared" si="2"/>
        <v>27133</v>
      </c>
      <c r="L11" s="148">
        <f t="shared" si="2"/>
        <v>27571</v>
      </c>
      <c r="M11" s="148">
        <f t="shared" si="2"/>
        <v>54660</v>
      </c>
      <c r="N11" s="148">
        <f t="shared" si="2"/>
        <v>27094</v>
      </c>
      <c r="O11" s="148">
        <f t="shared" si="2"/>
        <v>53886</v>
      </c>
      <c r="P11" s="148">
        <f t="shared" si="2"/>
        <v>54078</v>
      </c>
      <c r="Q11" s="148">
        <f t="shared" si="2"/>
        <v>21804</v>
      </c>
      <c r="R11" s="148">
        <f t="shared" si="2"/>
        <v>44156</v>
      </c>
      <c r="S11" s="148">
        <f t="shared" si="2"/>
        <v>22197</v>
      </c>
      <c r="T11" s="148">
        <f t="shared" si="2"/>
        <v>44376</v>
      </c>
      <c r="U11" s="148">
        <f t="shared" si="2"/>
        <v>66831</v>
      </c>
      <c r="V11" s="148">
        <f t="shared" si="2"/>
        <v>44928</v>
      </c>
      <c r="W11" s="148">
        <f t="shared" si="2"/>
        <v>45494</v>
      </c>
      <c r="X11" s="148">
        <f t="shared" si="2"/>
        <v>45210</v>
      </c>
      <c r="Y11" s="148">
        <f t="shared" si="2"/>
        <v>45120</v>
      </c>
      <c r="Z11" s="148">
        <f t="shared" si="2"/>
        <v>68391</v>
      </c>
      <c r="AA11" s="148">
        <f t="shared" si="2"/>
        <v>69168</v>
      </c>
      <c r="AB11" s="148">
        <f t="shared" si="2"/>
        <v>69414</v>
      </c>
      <c r="AC11" s="148">
        <f t="shared" si="2"/>
        <v>69369</v>
      </c>
      <c r="AD11" s="148">
        <f t="shared" si="2"/>
        <v>68532</v>
      </c>
      <c r="AE11" s="148">
        <f t="shared" si="2"/>
        <v>68682</v>
      </c>
      <c r="AF11" s="148">
        <f t="shared" si="2"/>
        <v>23063</v>
      </c>
      <c r="AG11" s="148">
        <f t="shared" si="2"/>
        <v>91988</v>
      </c>
      <c r="AH11" s="148">
        <f t="shared" si="2"/>
        <v>22936</v>
      </c>
      <c r="AI11" s="148">
        <f t="shared" si="2"/>
        <v>69081</v>
      </c>
      <c r="AJ11" s="148">
        <f t="shared" si="2"/>
        <v>46302</v>
      </c>
      <c r="AK11" s="148">
        <f t="shared" si="2"/>
        <v>46826</v>
      </c>
      <c r="AL11" s="148">
        <f t="shared" si="2"/>
        <v>23487</v>
      </c>
      <c r="AM11" s="148">
        <f t="shared" si="2"/>
        <v>70296</v>
      </c>
      <c r="AN11" s="148">
        <f t="shared" si="2"/>
        <v>46658</v>
      </c>
      <c r="AO11" s="148">
        <f t="shared" si="2"/>
        <v>69252</v>
      </c>
      <c r="AP11" s="148">
        <f t="shared" si="2"/>
        <v>46000</v>
      </c>
      <c r="AQ11" s="148">
        <f t="shared" si="2"/>
        <v>69393</v>
      </c>
      <c r="AR11" s="148">
        <f t="shared" si="2"/>
        <v>69711</v>
      </c>
      <c r="AS11" s="148">
        <f t="shared" si="2"/>
        <v>93416</v>
      </c>
      <c r="AT11" s="148">
        <f t="shared" si="2"/>
        <v>23414</v>
      </c>
      <c r="AU11" s="148">
        <f t="shared" si="2"/>
        <v>68898</v>
      </c>
      <c r="AV11" s="148">
        <f t="shared" si="2"/>
        <v>45996</v>
      </c>
      <c r="AW11" s="148">
        <f t="shared" si="2"/>
        <v>114860</v>
      </c>
      <c r="AX11" s="148">
        <f t="shared" si="2"/>
        <v>67752</v>
      </c>
      <c r="AY11" s="148">
        <f t="shared" si="2"/>
        <v>67512</v>
      </c>
      <c r="AZ11" s="148">
        <f t="shared" si="2"/>
        <v>67215</v>
      </c>
      <c r="BA11" s="148">
        <f t="shared" si="2"/>
        <v>44986</v>
      </c>
      <c r="BB11" s="148">
        <f t="shared" si="2"/>
        <v>22897</v>
      </c>
      <c r="BC11" s="148">
        <f t="shared" si="2"/>
        <v>69678</v>
      </c>
      <c r="BD11" s="148">
        <f t="shared" si="2"/>
        <v>69369</v>
      </c>
      <c r="BE11" s="148">
        <f t="shared" si="2"/>
        <v>23330</v>
      </c>
      <c r="BF11" s="148">
        <f t="shared" si="2"/>
        <v>69810</v>
      </c>
      <c r="BG11" s="148">
        <f t="shared" si="2"/>
        <v>46728</v>
      </c>
      <c r="BH11" s="148">
        <f t="shared" si="2"/>
        <v>23381</v>
      </c>
      <c r="BI11" s="148">
        <f t="shared" si="2"/>
        <v>23364</v>
      </c>
      <c r="BJ11" s="148">
        <f t="shared" si="2"/>
        <v>70158</v>
      </c>
      <c r="BK11" s="148">
        <f t="shared" si="2"/>
        <v>23323</v>
      </c>
      <c r="BL11" s="148">
        <f t="shared" si="2"/>
        <v>45832</v>
      </c>
      <c r="BM11" s="148">
        <f t="shared" si="2"/>
        <v>44872</v>
      </c>
      <c r="BN11" s="148">
        <f t="shared" si="2"/>
        <v>67593</v>
      </c>
      <c r="BO11" s="148">
        <f t="shared" si="2"/>
        <v>44772</v>
      </c>
      <c r="BP11" s="148">
        <f t="shared" si="2"/>
        <v>45386</v>
      </c>
      <c r="BQ11" s="148">
        <f t="shared" si="2"/>
        <v>136668</v>
      </c>
      <c r="BR11" s="148">
        <f t="shared" si="2"/>
        <v>45914</v>
      </c>
      <c r="BS11" s="148">
        <f t="shared" si="2"/>
        <v>93112</v>
      </c>
      <c r="BT11" s="148">
        <f t="shared" si="2"/>
        <v>46888</v>
      </c>
      <c r="BU11" s="148">
        <f t="shared" si="2"/>
        <v>69612</v>
      </c>
      <c r="BV11" s="148">
        <f t="shared" si="2"/>
        <v>23049</v>
      </c>
      <c r="BW11" s="148">
        <f t="shared" si="2"/>
        <v>22760</v>
      </c>
      <c r="BX11" s="148">
        <f t="shared" si="2"/>
        <v>68097</v>
      </c>
      <c r="BY11" s="148">
        <f t="shared" si="2"/>
        <v>22628</v>
      </c>
      <c r="BZ11" s="148">
        <f t="shared" si="2"/>
        <v>45438</v>
      </c>
      <c r="CA11" s="148">
        <f t="shared" si="2"/>
        <v>22577</v>
      </c>
      <c r="CB11" s="148">
        <f t="shared" si="2"/>
        <v>45110</v>
      </c>
      <c r="CC11" s="148">
        <f t="shared" si="2"/>
        <v>44916</v>
      </c>
      <c r="CD11" s="148">
        <f t="shared" si="2"/>
        <v>45422</v>
      </c>
      <c r="CE11" s="148">
        <f t="shared" si="2"/>
        <v>45428</v>
      </c>
      <c r="CF11" s="148">
        <f t="shared" si="2"/>
        <v>22332</v>
      </c>
      <c r="CG11" s="148">
        <f t="shared" si="2"/>
        <v>44276</v>
      </c>
      <c r="CH11" s="148">
        <f t="shared" si="2"/>
        <v>22236</v>
      </c>
      <c r="CI11" s="148">
        <f t="shared" si="2"/>
        <v>66885</v>
      </c>
      <c r="CJ11" s="148">
        <f t="shared" si="2"/>
        <v>88632</v>
      </c>
      <c r="CK11" s="148">
        <f t="shared" si="2"/>
        <v>65832</v>
      </c>
      <c r="CL11" s="148">
        <f t="shared" si="2"/>
        <v>65838</v>
      </c>
      <c r="CM11" s="148">
        <f t="shared" si="2"/>
        <v>65463</v>
      </c>
      <c r="CN11" s="148">
        <f t="shared" si="2"/>
        <v>21635</v>
      </c>
      <c r="CO11" s="148">
        <f t="shared" si="2"/>
        <v>64371</v>
      </c>
      <c r="CP11" s="148">
        <f t="shared" si="2"/>
        <v>64053</v>
      </c>
      <c r="CQ11" s="148">
        <f t="shared" si="2"/>
        <v>63318</v>
      </c>
      <c r="CR11" s="148">
        <f t="shared" si="2"/>
        <v>107655</v>
      </c>
      <c r="CS11" s="148">
        <f t="shared" si="2"/>
        <v>21633</v>
      </c>
      <c r="CT11" s="148">
        <f t="shared" si="2"/>
        <v>21495</v>
      </c>
      <c r="CU11" s="148">
        <f t="shared" si="2"/>
        <v>64281</v>
      </c>
      <c r="CV11" s="148">
        <f t="shared" si="2"/>
        <v>85504</v>
      </c>
      <c r="CW11" s="148">
        <f t="shared" si="2"/>
        <v>0</v>
      </c>
      <c r="CX11" s="148">
        <f t="shared" si="2"/>
        <v>65544</v>
      </c>
      <c r="CY11" s="148">
        <f t="shared" si="2"/>
        <v>43638</v>
      </c>
      <c r="CZ11" s="148">
        <f t="shared" si="2"/>
        <v>43218</v>
      </c>
      <c r="DA11" s="148">
        <f t="shared" si="2"/>
        <v>43094</v>
      </c>
      <c r="DB11" s="148">
        <f t="shared" si="2"/>
        <v>43138</v>
      </c>
      <c r="DC11" s="148">
        <f t="shared" si="2"/>
        <v>21669</v>
      </c>
      <c r="DD11" s="148">
        <f t="shared" si="2"/>
        <v>87284</v>
      </c>
      <c r="DE11" s="148">
        <f t="shared" si="2"/>
        <v>0</v>
      </c>
      <c r="DF11" s="148">
        <f t="shared" si="2"/>
        <v>131976</v>
      </c>
      <c r="DG11" s="148">
        <f t="shared" si="2"/>
        <v>43546</v>
      </c>
      <c r="DH11" s="148">
        <f t="shared" si="2"/>
        <v>43768</v>
      </c>
      <c r="DI11" s="148">
        <f t="shared" si="2"/>
        <v>0</v>
      </c>
      <c r="DJ11" s="148">
        <f t="shared" si="2"/>
        <v>67023</v>
      </c>
      <c r="DK11" s="148">
        <f t="shared" si="2"/>
        <v>44682</v>
      </c>
      <c r="DL11" s="148">
        <f t="shared" si="2"/>
        <v>88336</v>
      </c>
      <c r="DM11" s="148">
        <f t="shared" si="2"/>
        <v>66927</v>
      </c>
      <c r="DN11" s="148">
        <f t="shared" si="2"/>
        <v>44824</v>
      </c>
      <c r="DO11" s="148">
        <f t="shared" si="2"/>
        <v>0</v>
      </c>
      <c r="DP11" s="148">
        <f t="shared" ref="DP11:DS11" si="3">SUM(DP6:DP10)</f>
        <v>0</v>
      </c>
      <c r="DQ11" s="148">
        <f t="shared" si="3"/>
        <v>0</v>
      </c>
      <c r="DR11" s="148">
        <f t="shared" si="3"/>
        <v>0</v>
      </c>
      <c r="DS11" s="148">
        <f t="shared" si="3"/>
        <v>0</v>
      </c>
      <c r="DT11" s="148">
        <f t="shared" ref="DT11:LG11" si="4">SUM(DT3:DT10)</f>
        <v>67617</v>
      </c>
      <c r="DU11" s="148">
        <f t="shared" si="4"/>
        <v>22361</v>
      </c>
      <c r="DV11" s="148">
        <f t="shared" si="4"/>
        <v>22290</v>
      </c>
      <c r="DW11" s="148">
        <f t="shared" si="4"/>
        <v>44434</v>
      </c>
      <c r="DX11" s="148">
        <f t="shared" si="4"/>
        <v>22352</v>
      </c>
      <c r="DY11" s="148">
        <f t="shared" si="4"/>
        <v>0</v>
      </c>
      <c r="DZ11" s="148">
        <f t="shared" si="4"/>
        <v>0</v>
      </c>
      <c r="EA11" s="148">
        <f t="shared" si="4"/>
        <v>0</v>
      </c>
      <c r="EB11" s="148">
        <f t="shared" si="4"/>
        <v>0</v>
      </c>
      <c r="EC11" s="148">
        <f t="shared" si="4"/>
        <v>0</v>
      </c>
      <c r="ED11" s="148">
        <f t="shared" si="4"/>
        <v>0</v>
      </c>
      <c r="EE11" s="148">
        <f t="shared" si="4"/>
        <v>0</v>
      </c>
      <c r="EF11" s="148">
        <f t="shared" si="4"/>
        <v>0</v>
      </c>
      <c r="EG11" s="148">
        <f t="shared" si="4"/>
        <v>0</v>
      </c>
      <c r="EH11" s="148">
        <f t="shared" si="4"/>
        <v>0</v>
      </c>
      <c r="EI11" s="148">
        <f t="shared" si="4"/>
        <v>0</v>
      </c>
      <c r="EJ11" s="148">
        <f t="shared" si="4"/>
        <v>0</v>
      </c>
      <c r="EK11" s="148">
        <f t="shared" si="4"/>
        <v>0</v>
      </c>
      <c r="EL11" s="148">
        <f t="shared" si="4"/>
        <v>0</v>
      </c>
      <c r="EM11" s="148">
        <f t="shared" si="4"/>
        <v>0</v>
      </c>
      <c r="EN11" s="148">
        <f t="shared" si="4"/>
        <v>0</v>
      </c>
      <c r="EO11" s="148">
        <f t="shared" si="4"/>
        <v>0</v>
      </c>
      <c r="EP11" s="148">
        <f t="shared" si="4"/>
        <v>0</v>
      </c>
      <c r="EQ11" s="148">
        <f t="shared" si="4"/>
        <v>0</v>
      </c>
      <c r="ER11" s="148">
        <f t="shared" si="4"/>
        <v>0</v>
      </c>
      <c r="ES11" s="148">
        <f t="shared" si="4"/>
        <v>0</v>
      </c>
      <c r="ET11" s="148">
        <f t="shared" si="4"/>
        <v>0</v>
      </c>
      <c r="EU11" s="148">
        <f t="shared" si="4"/>
        <v>0</v>
      </c>
      <c r="EV11" s="148">
        <f t="shared" si="4"/>
        <v>0</v>
      </c>
      <c r="EW11" s="148">
        <f t="shared" si="4"/>
        <v>0</v>
      </c>
      <c r="EX11" s="148">
        <f t="shared" si="4"/>
        <v>0</v>
      </c>
      <c r="EY11" s="148">
        <f t="shared" si="4"/>
        <v>0</v>
      </c>
      <c r="EZ11" s="148">
        <f t="shared" si="4"/>
        <v>0</v>
      </c>
      <c r="FA11" s="148">
        <f t="shared" si="4"/>
        <v>0</v>
      </c>
      <c r="FB11" s="148">
        <f t="shared" si="4"/>
        <v>0</v>
      </c>
      <c r="FC11" s="148">
        <f t="shared" si="4"/>
        <v>0</v>
      </c>
      <c r="FD11" s="148">
        <f t="shared" si="4"/>
        <v>0</v>
      </c>
      <c r="FE11" s="148">
        <f t="shared" si="4"/>
        <v>0</v>
      </c>
      <c r="FF11" s="148">
        <f t="shared" si="4"/>
        <v>0</v>
      </c>
      <c r="FG11" s="148">
        <f t="shared" si="4"/>
        <v>0</v>
      </c>
      <c r="FH11" s="148">
        <f t="shared" si="4"/>
        <v>0</v>
      </c>
      <c r="FI11" s="148">
        <f t="shared" si="4"/>
        <v>0</v>
      </c>
      <c r="FJ11" s="148">
        <f t="shared" si="4"/>
        <v>0</v>
      </c>
      <c r="FK11" s="148">
        <f t="shared" si="4"/>
        <v>0</v>
      </c>
      <c r="FL11" s="148">
        <f t="shared" si="4"/>
        <v>0</v>
      </c>
      <c r="FM11" s="148">
        <f t="shared" si="4"/>
        <v>0</v>
      </c>
      <c r="FN11" s="148">
        <f t="shared" si="4"/>
        <v>0</v>
      </c>
      <c r="FO11" s="148">
        <f t="shared" si="4"/>
        <v>0</v>
      </c>
      <c r="FP11" s="148">
        <f t="shared" si="4"/>
        <v>0</v>
      </c>
      <c r="FQ11" s="148">
        <f t="shared" si="4"/>
        <v>0</v>
      </c>
      <c r="FR11" s="148">
        <f t="shared" si="4"/>
        <v>0</v>
      </c>
      <c r="FS11" s="148">
        <f t="shared" si="4"/>
        <v>0</v>
      </c>
      <c r="FT11" s="148">
        <f t="shared" si="4"/>
        <v>0</v>
      </c>
      <c r="FU11" s="148">
        <f t="shared" si="4"/>
        <v>0</v>
      </c>
      <c r="FV11" s="148">
        <f t="shared" si="4"/>
        <v>0</v>
      </c>
      <c r="FW11" s="148">
        <f t="shared" si="4"/>
        <v>0</v>
      </c>
      <c r="FX11" s="148">
        <f t="shared" si="4"/>
        <v>0</v>
      </c>
      <c r="FY11" s="148">
        <f t="shared" si="4"/>
        <v>0</v>
      </c>
      <c r="FZ11" s="148">
        <f t="shared" si="4"/>
        <v>0</v>
      </c>
      <c r="GA11" s="148">
        <f t="shared" si="4"/>
        <v>0</v>
      </c>
      <c r="GB11" s="148">
        <f t="shared" si="4"/>
        <v>0</v>
      </c>
      <c r="GC11" s="148">
        <f t="shared" si="4"/>
        <v>0</v>
      </c>
      <c r="GD11" s="148">
        <f t="shared" si="4"/>
        <v>0</v>
      </c>
      <c r="GE11" s="148">
        <f t="shared" si="4"/>
        <v>0</v>
      </c>
      <c r="GF11" s="148">
        <f t="shared" si="4"/>
        <v>0</v>
      </c>
      <c r="GG11" s="148">
        <f t="shared" si="4"/>
        <v>0</v>
      </c>
      <c r="GH11" s="148">
        <f t="shared" si="4"/>
        <v>0</v>
      </c>
      <c r="GI11" s="148">
        <f t="shared" si="4"/>
        <v>0</v>
      </c>
      <c r="GJ11" s="148">
        <f t="shared" si="4"/>
        <v>0</v>
      </c>
      <c r="GK11" s="148">
        <f t="shared" si="4"/>
        <v>0</v>
      </c>
      <c r="GL11" s="148">
        <f t="shared" si="4"/>
        <v>0</v>
      </c>
      <c r="GM11" s="148">
        <f t="shared" si="4"/>
        <v>0</v>
      </c>
      <c r="GN11" s="148">
        <f t="shared" si="4"/>
        <v>0</v>
      </c>
      <c r="GO11" s="148">
        <f t="shared" si="4"/>
        <v>0</v>
      </c>
      <c r="GP11" s="148">
        <f t="shared" si="4"/>
        <v>0</v>
      </c>
      <c r="GQ11" s="148">
        <f t="shared" si="4"/>
        <v>0</v>
      </c>
      <c r="GR11" s="148">
        <f t="shared" si="4"/>
        <v>0</v>
      </c>
      <c r="GS11" s="148">
        <f t="shared" si="4"/>
        <v>0</v>
      </c>
      <c r="GT11" s="148">
        <f t="shared" si="4"/>
        <v>0</v>
      </c>
      <c r="GU11" s="148">
        <f t="shared" si="4"/>
        <v>0</v>
      </c>
      <c r="GV11" s="148">
        <f t="shared" si="4"/>
        <v>0</v>
      </c>
      <c r="GW11" s="148">
        <f t="shared" si="4"/>
        <v>0</v>
      </c>
      <c r="GX11" s="148">
        <f t="shared" si="4"/>
        <v>0</v>
      </c>
      <c r="GY11" s="148">
        <f t="shared" si="4"/>
        <v>0</v>
      </c>
      <c r="GZ11" s="148">
        <f t="shared" si="4"/>
        <v>0</v>
      </c>
      <c r="HA11" s="148">
        <f t="shared" si="4"/>
        <v>0</v>
      </c>
      <c r="HB11" s="148">
        <f t="shared" si="4"/>
        <v>0</v>
      </c>
      <c r="HC11" s="148">
        <f t="shared" si="4"/>
        <v>0</v>
      </c>
      <c r="HD11" s="148">
        <f t="shared" si="4"/>
        <v>0</v>
      </c>
      <c r="HE11" s="148">
        <f t="shared" si="4"/>
        <v>0</v>
      </c>
      <c r="HF11" s="148">
        <f t="shared" si="4"/>
        <v>0</v>
      </c>
      <c r="HG11" s="148">
        <f t="shared" si="4"/>
        <v>0</v>
      </c>
      <c r="HH11" s="148">
        <f t="shared" si="4"/>
        <v>0</v>
      </c>
      <c r="HI11" s="148">
        <f t="shared" si="4"/>
        <v>0</v>
      </c>
      <c r="HJ11" s="148">
        <f t="shared" si="4"/>
        <v>0</v>
      </c>
      <c r="HK11" s="148">
        <f t="shared" si="4"/>
        <v>0</v>
      </c>
      <c r="HL11" s="148">
        <f t="shared" si="4"/>
        <v>0</v>
      </c>
      <c r="HM11" s="148">
        <f t="shared" si="4"/>
        <v>0</v>
      </c>
      <c r="HN11" s="148">
        <f t="shared" si="4"/>
        <v>0</v>
      </c>
      <c r="HO11" s="148">
        <f t="shared" si="4"/>
        <v>0</v>
      </c>
      <c r="HP11" s="148">
        <f t="shared" si="4"/>
        <v>0</v>
      </c>
      <c r="HQ11" s="148">
        <f t="shared" si="4"/>
        <v>0</v>
      </c>
      <c r="HR11" s="148">
        <f t="shared" si="4"/>
        <v>0</v>
      </c>
      <c r="HS11" s="148">
        <f t="shared" si="4"/>
        <v>0</v>
      </c>
      <c r="HT11" s="148">
        <f t="shared" si="4"/>
        <v>0</v>
      </c>
      <c r="HU11" s="148">
        <f t="shared" si="4"/>
        <v>0</v>
      </c>
      <c r="HV11" s="148">
        <f t="shared" si="4"/>
        <v>0</v>
      </c>
      <c r="HW11" s="148">
        <f t="shared" si="4"/>
        <v>0</v>
      </c>
      <c r="HX11" s="148">
        <f t="shared" si="4"/>
        <v>0</v>
      </c>
      <c r="HY11" s="148">
        <f t="shared" si="4"/>
        <v>0</v>
      </c>
      <c r="HZ11" s="148">
        <f t="shared" si="4"/>
        <v>0</v>
      </c>
      <c r="IA11" s="148">
        <f t="shared" si="4"/>
        <v>0</v>
      </c>
      <c r="IB11" s="148">
        <f t="shared" si="4"/>
        <v>0</v>
      </c>
      <c r="IC11" s="148">
        <f t="shared" si="4"/>
        <v>0</v>
      </c>
      <c r="ID11" s="148">
        <f t="shared" si="4"/>
        <v>0</v>
      </c>
      <c r="IE11" s="148">
        <f t="shared" si="4"/>
        <v>0</v>
      </c>
      <c r="IF11" s="148">
        <f t="shared" si="4"/>
        <v>0</v>
      </c>
      <c r="IG11" s="148">
        <f t="shared" si="4"/>
        <v>0</v>
      </c>
      <c r="IH11" s="148">
        <f t="shared" si="4"/>
        <v>0</v>
      </c>
      <c r="II11" s="148">
        <f t="shared" si="4"/>
        <v>0</v>
      </c>
      <c r="IJ11" s="148">
        <f t="shared" si="4"/>
        <v>0</v>
      </c>
      <c r="IK11" s="148">
        <f t="shared" si="4"/>
        <v>0</v>
      </c>
      <c r="IL11" s="148">
        <f t="shared" si="4"/>
        <v>0</v>
      </c>
      <c r="IM11" s="148">
        <f t="shared" si="4"/>
        <v>0</v>
      </c>
      <c r="IN11" s="148">
        <f t="shared" si="4"/>
        <v>0</v>
      </c>
      <c r="IO11" s="148">
        <f t="shared" si="4"/>
        <v>0</v>
      </c>
      <c r="IP11" s="148">
        <f t="shared" si="4"/>
        <v>0</v>
      </c>
      <c r="IQ11" s="148">
        <f t="shared" si="4"/>
        <v>0</v>
      </c>
      <c r="IR11" s="148">
        <f t="shared" si="4"/>
        <v>0</v>
      </c>
      <c r="IS11" s="148">
        <f t="shared" si="4"/>
        <v>0</v>
      </c>
      <c r="IT11" s="148">
        <f t="shared" si="4"/>
        <v>0</v>
      </c>
      <c r="IU11" s="148">
        <f t="shared" si="4"/>
        <v>0</v>
      </c>
      <c r="IV11" s="148">
        <f t="shared" si="4"/>
        <v>0</v>
      </c>
      <c r="IW11" s="148">
        <f t="shared" si="4"/>
        <v>0</v>
      </c>
      <c r="IX11" s="148">
        <f t="shared" si="4"/>
        <v>0</v>
      </c>
      <c r="IY11" s="148">
        <f t="shared" si="4"/>
        <v>0</v>
      </c>
      <c r="IZ11" s="148">
        <f t="shared" si="4"/>
        <v>0</v>
      </c>
      <c r="JA11" s="148">
        <f t="shared" si="4"/>
        <v>0</v>
      </c>
      <c r="JB11" s="148">
        <f t="shared" si="4"/>
        <v>0</v>
      </c>
      <c r="JC11" s="148">
        <f t="shared" si="4"/>
        <v>0</v>
      </c>
      <c r="JD11" s="148">
        <f t="shared" si="4"/>
        <v>0</v>
      </c>
      <c r="JE11" s="148">
        <f t="shared" si="4"/>
        <v>0</v>
      </c>
      <c r="JF11" s="148">
        <f t="shared" si="4"/>
        <v>0</v>
      </c>
      <c r="JG11" s="148">
        <f t="shared" si="4"/>
        <v>0</v>
      </c>
      <c r="JH11" s="148">
        <f t="shared" si="4"/>
        <v>0</v>
      </c>
      <c r="JI11" s="148">
        <f t="shared" si="4"/>
        <v>0</v>
      </c>
      <c r="JJ11" s="148">
        <f t="shared" si="4"/>
        <v>0</v>
      </c>
      <c r="JK11" s="148">
        <f t="shared" si="4"/>
        <v>0</v>
      </c>
      <c r="JL11" s="148">
        <f t="shared" si="4"/>
        <v>0</v>
      </c>
      <c r="JM11" s="148">
        <f t="shared" si="4"/>
        <v>0</v>
      </c>
      <c r="JN11" s="148">
        <f t="shared" si="4"/>
        <v>0</v>
      </c>
      <c r="JO11" s="148">
        <f t="shared" si="4"/>
        <v>0</v>
      </c>
      <c r="JP11" s="148">
        <f t="shared" si="4"/>
        <v>0</v>
      </c>
      <c r="JQ11" s="148">
        <f t="shared" si="4"/>
        <v>0</v>
      </c>
      <c r="JR11" s="148">
        <f t="shared" si="4"/>
        <v>0</v>
      </c>
      <c r="JS11" s="148">
        <f t="shared" si="4"/>
        <v>0</v>
      </c>
      <c r="JT11" s="148">
        <f t="shared" si="4"/>
        <v>0</v>
      </c>
      <c r="JU11" s="148">
        <f t="shared" si="4"/>
        <v>0</v>
      </c>
      <c r="JV11" s="148">
        <f t="shared" si="4"/>
        <v>0</v>
      </c>
      <c r="JW11" s="148">
        <f t="shared" si="4"/>
        <v>0</v>
      </c>
      <c r="JX11" s="148">
        <f t="shared" si="4"/>
        <v>0</v>
      </c>
      <c r="JY11" s="148">
        <f t="shared" si="4"/>
        <v>0</v>
      </c>
      <c r="JZ11" s="148">
        <f t="shared" si="4"/>
        <v>0</v>
      </c>
      <c r="KA11" s="148">
        <f t="shared" si="4"/>
        <v>0</v>
      </c>
      <c r="KB11" s="148">
        <f t="shared" si="4"/>
        <v>0</v>
      </c>
      <c r="KC11" s="148">
        <f t="shared" si="4"/>
        <v>0</v>
      </c>
      <c r="KD11" s="148">
        <f t="shared" si="4"/>
        <v>0</v>
      </c>
      <c r="KE11" s="148">
        <f t="shared" si="4"/>
        <v>0</v>
      </c>
      <c r="KF11" s="148">
        <f t="shared" si="4"/>
        <v>0</v>
      </c>
      <c r="KG11" s="148">
        <f t="shared" si="4"/>
        <v>0</v>
      </c>
      <c r="KH11" s="148">
        <f t="shared" si="4"/>
        <v>0</v>
      </c>
      <c r="KI11" s="148">
        <f t="shared" si="4"/>
        <v>0</v>
      </c>
      <c r="KJ11" s="148">
        <f t="shared" si="4"/>
        <v>0</v>
      </c>
      <c r="KK11" s="148">
        <f t="shared" si="4"/>
        <v>0</v>
      </c>
      <c r="KL11" s="148">
        <f t="shared" si="4"/>
        <v>0</v>
      </c>
      <c r="KM11" s="148">
        <f t="shared" si="4"/>
        <v>0</v>
      </c>
      <c r="KN11" s="148">
        <f t="shared" si="4"/>
        <v>0</v>
      </c>
      <c r="KO11" s="148">
        <f t="shared" si="4"/>
        <v>0</v>
      </c>
      <c r="KP11" s="148">
        <f t="shared" si="4"/>
        <v>0</v>
      </c>
      <c r="KQ11" s="148">
        <f t="shared" si="4"/>
        <v>0</v>
      </c>
      <c r="KR11" s="148">
        <f t="shared" si="4"/>
        <v>0</v>
      </c>
      <c r="KS11" s="148">
        <f t="shared" si="4"/>
        <v>0</v>
      </c>
      <c r="KT11" s="148">
        <f t="shared" si="4"/>
        <v>0</v>
      </c>
      <c r="KU11" s="148">
        <f t="shared" si="4"/>
        <v>0</v>
      </c>
      <c r="KV11" s="148">
        <f t="shared" si="4"/>
        <v>0</v>
      </c>
      <c r="KW11" s="148">
        <f t="shared" si="4"/>
        <v>0</v>
      </c>
      <c r="KX11" s="148">
        <f t="shared" si="4"/>
        <v>0</v>
      </c>
      <c r="KY11" s="148">
        <f t="shared" si="4"/>
        <v>0</v>
      </c>
      <c r="KZ11" s="148">
        <f t="shared" si="4"/>
        <v>0</v>
      </c>
      <c r="LA11" s="148">
        <f t="shared" si="4"/>
        <v>0</v>
      </c>
      <c r="LB11" s="148">
        <f t="shared" si="4"/>
        <v>0</v>
      </c>
      <c r="LC11" s="148">
        <f t="shared" si="4"/>
        <v>0</v>
      </c>
      <c r="LD11" s="148">
        <f t="shared" si="4"/>
        <v>0</v>
      </c>
      <c r="LE11" s="148">
        <f t="shared" si="4"/>
        <v>0</v>
      </c>
      <c r="LF11" s="148">
        <f t="shared" si="4"/>
        <v>0</v>
      </c>
      <c r="LG11" s="148">
        <f t="shared" si="4"/>
        <v>0</v>
      </c>
    </row>
    <row r="14" spans="1:319">
      <c r="A14" s="151" t="s">
        <v>117</v>
      </c>
    </row>
    <row r="15" spans="1:319">
      <c r="A15" s="144" t="str">
        <f t="shared" ref="A15:CE15" si="5">TEXT(A16,"mmmm")</f>
        <v>enero</v>
      </c>
      <c r="B15" s="144" t="str">
        <f t="shared" si="5"/>
        <v>enero</v>
      </c>
      <c r="C15" s="144" t="str">
        <f t="shared" si="5"/>
        <v>enero</v>
      </c>
      <c r="D15" s="144" t="str">
        <f t="shared" si="5"/>
        <v>enero</v>
      </c>
      <c r="E15" s="144" t="str">
        <f t="shared" si="5"/>
        <v>enero</v>
      </c>
      <c r="F15" s="144" t="str">
        <f t="shared" si="5"/>
        <v>enero</v>
      </c>
      <c r="G15" s="144" t="str">
        <f t="shared" si="5"/>
        <v>enero</v>
      </c>
      <c r="H15" s="144" t="str">
        <f t="shared" si="5"/>
        <v>enero</v>
      </c>
      <c r="I15" s="144" t="str">
        <f t="shared" si="5"/>
        <v>enero</v>
      </c>
      <c r="J15" s="144" t="str">
        <f t="shared" si="5"/>
        <v>enero</v>
      </c>
      <c r="K15" s="144" t="str">
        <f t="shared" si="5"/>
        <v>enero</v>
      </c>
      <c r="L15" s="144" t="str">
        <f t="shared" si="5"/>
        <v>enero</v>
      </c>
      <c r="M15" s="144" t="str">
        <f t="shared" si="5"/>
        <v>enero</v>
      </c>
      <c r="N15" s="144" t="str">
        <f t="shared" si="5"/>
        <v>enero</v>
      </c>
      <c r="O15" s="144" t="str">
        <f t="shared" si="5"/>
        <v>enero</v>
      </c>
      <c r="P15" s="144" t="str">
        <f t="shared" si="5"/>
        <v>enero</v>
      </c>
      <c r="Q15" s="144" t="str">
        <f t="shared" si="5"/>
        <v>enero</v>
      </c>
      <c r="R15" s="144" t="str">
        <f t="shared" si="5"/>
        <v>enero</v>
      </c>
      <c r="S15" s="144" t="str">
        <f t="shared" si="5"/>
        <v>enero</v>
      </c>
      <c r="T15" s="144" t="str">
        <f t="shared" si="5"/>
        <v>febrero</v>
      </c>
      <c r="U15" s="144" t="str">
        <f t="shared" si="5"/>
        <v>febrero</v>
      </c>
      <c r="V15" s="144" t="str">
        <f t="shared" si="5"/>
        <v>febrero</v>
      </c>
      <c r="W15" s="144" t="str">
        <f t="shared" si="5"/>
        <v>febrero</v>
      </c>
      <c r="X15" s="144" t="str">
        <f t="shared" si="5"/>
        <v>febrero</v>
      </c>
      <c r="Y15" s="144" t="str">
        <f t="shared" si="5"/>
        <v>febrero</v>
      </c>
      <c r="Z15" s="144" t="str">
        <f t="shared" si="5"/>
        <v>febrero</v>
      </c>
      <c r="AA15" s="144" t="str">
        <f t="shared" si="5"/>
        <v>febrero</v>
      </c>
      <c r="AB15" s="144" t="str">
        <f t="shared" si="5"/>
        <v>febrero</v>
      </c>
      <c r="AC15" s="144" t="str">
        <f t="shared" si="5"/>
        <v>febrero</v>
      </c>
      <c r="AD15" s="144" t="str">
        <f t="shared" si="5"/>
        <v>febrero</v>
      </c>
      <c r="AE15" s="144" t="str">
        <f t="shared" si="5"/>
        <v>febrero</v>
      </c>
      <c r="AF15" s="144" t="str">
        <f t="shared" si="5"/>
        <v>febrero</v>
      </c>
      <c r="AG15" s="144" t="str">
        <f t="shared" si="5"/>
        <v>febrero</v>
      </c>
      <c r="AH15" s="144" t="str">
        <f t="shared" si="5"/>
        <v>febrero</v>
      </c>
      <c r="AI15" s="144" t="str">
        <f t="shared" si="5"/>
        <v>febrero</v>
      </c>
      <c r="AJ15" s="144" t="str">
        <f t="shared" si="5"/>
        <v>febrero</v>
      </c>
      <c r="AK15" s="144" t="str">
        <f t="shared" si="5"/>
        <v>febrero</v>
      </c>
      <c r="AL15" s="144" t="str">
        <f t="shared" si="5"/>
        <v>febrero</v>
      </c>
      <c r="AM15" s="144" t="str">
        <f t="shared" si="5"/>
        <v>febrero</v>
      </c>
      <c r="AN15" s="144" t="str">
        <f t="shared" si="5"/>
        <v>febrero</v>
      </c>
      <c r="AO15" s="144" t="str">
        <f t="shared" si="5"/>
        <v>marzo</v>
      </c>
      <c r="AP15" s="144" t="str">
        <f t="shared" si="5"/>
        <v>marzo</v>
      </c>
      <c r="AQ15" s="144" t="str">
        <f t="shared" si="5"/>
        <v>marzo</v>
      </c>
      <c r="AR15" s="144" t="str">
        <f t="shared" si="5"/>
        <v>marzo</v>
      </c>
      <c r="AS15" s="144" t="str">
        <f t="shared" si="5"/>
        <v>marzo</v>
      </c>
      <c r="AT15" s="144" t="str">
        <f t="shared" si="5"/>
        <v>marzo</v>
      </c>
      <c r="AU15" s="144" t="str">
        <f t="shared" si="5"/>
        <v>marzo</v>
      </c>
      <c r="AV15" s="144" t="str">
        <f t="shared" si="5"/>
        <v>marzo</v>
      </c>
      <c r="AW15" s="144" t="str">
        <f t="shared" si="5"/>
        <v>marzo</v>
      </c>
      <c r="AX15" s="144" t="str">
        <f t="shared" si="5"/>
        <v>marzo</v>
      </c>
      <c r="AY15" s="144" t="str">
        <f t="shared" si="5"/>
        <v>marzo</v>
      </c>
      <c r="AZ15" s="144" t="str">
        <f t="shared" si="5"/>
        <v>marzo</v>
      </c>
      <c r="BA15" s="144" t="str">
        <f t="shared" si="5"/>
        <v>marzo</v>
      </c>
      <c r="BB15" s="144" t="str">
        <f t="shared" si="5"/>
        <v>marzo</v>
      </c>
      <c r="BC15" s="144" t="str">
        <f t="shared" si="5"/>
        <v>marzo</v>
      </c>
      <c r="BD15" s="144" t="str">
        <f t="shared" si="5"/>
        <v>marzo</v>
      </c>
      <c r="BE15" s="144" t="str">
        <f t="shared" si="5"/>
        <v>marzo</v>
      </c>
      <c r="BF15" s="144" t="str">
        <f t="shared" si="5"/>
        <v>marzo</v>
      </c>
      <c r="BG15" s="144" t="str">
        <f t="shared" si="5"/>
        <v>marzo</v>
      </c>
      <c r="BH15" s="144" t="str">
        <f t="shared" si="5"/>
        <v>marzo</v>
      </c>
      <c r="BI15" s="144" t="str">
        <f t="shared" si="5"/>
        <v>abril</v>
      </c>
      <c r="BJ15" s="144" t="str">
        <f t="shared" si="5"/>
        <v>abril</v>
      </c>
      <c r="BK15" s="144" t="str">
        <f t="shared" si="5"/>
        <v>abril</v>
      </c>
      <c r="BL15" s="144" t="str">
        <f t="shared" si="5"/>
        <v>abril</v>
      </c>
      <c r="BM15" s="144" t="str">
        <f t="shared" si="5"/>
        <v>abril</v>
      </c>
      <c r="BN15" s="144" t="str">
        <f t="shared" si="5"/>
        <v>abril</v>
      </c>
      <c r="BO15" s="144" t="str">
        <f t="shared" si="5"/>
        <v>abril</v>
      </c>
      <c r="BP15" s="144" t="str">
        <f t="shared" si="5"/>
        <v>abril</v>
      </c>
      <c r="BQ15" s="144" t="str">
        <f t="shared" si="5"/>
        <v>abril</v>
      </c>
      <c r="BR15" s="144" t="str">
        <f t="shared" si="5"/>
        <v>abril</v>
      </c>
      <c r="BS15" s="144" t="str">
        <f t="shared" si="5"/>
        <v>abril</v>
      </c>
      <c r="BT15" s="144" t="str">
        <f t="shared" si="5"/>
        <v>abril</v>
      </c>
      <c r="BU15" s="144" t="str">
        <f t="shared" si="5"/>
        <v>abril</v>
      </c>
      <c r="BV15" s="144" t="str">
        <f t="shared" si="5"/>
        <v>abril</v>
      </c>
      <c r="BW15" s="144" t="str">
        <f t="shared" si="5"/>
        <v>abril</v>
      </c>
      <c r="BX15" s="144" t="str">
        <f t="shared" si="5"/>
        <v>abril</v>
      </c>
      <c r="BY15" s="144" t="str">
        <f t="shared" si="5"/>
        <v>abril</v>
      </c>
      <c r="BZ15" s="144" t="str">
        <f t="shared" si="5"/>
        <v>abril</v>
      </c>
      <c r="CA15" s="144" t="str">
        <f t="shared" si="5"/>
        <v>abril</v>
      </c>
      <c r="CB15" s="144" t="str">
        <f t="shared" si="5"/>
        <v>abril</v>
      </c>
      <c r="CC15" s="144" t="str">
        <f t="shared" si="5"/>
        <v>abril</v>
      </c>
      <c r="CD15" s="144" t="str">
        <f t="shared" si="5"/>
        <v>mayo</v>
      </c>
      <c r="CE15" s="144" t="str">
        <f t="shared" si="5"/>
        <v>mayo</v>
      </c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  <c r="CT15" s="144"/>
      <c r="CU15" s="144"/>
      <c r="CV15" s="144"/>
      <c r="CW15" s="144"/>
      <c r="CX15" s="144"/>
      <c r="CY15" s="144"/>
      <c r="CZ15" s="144"/>
      <c r="DA15" s="144"/>
      <c r="DB15" s="144"/>
      <c r="DC15" s="144"/>
      <c r="DD15" s="144"/>
      <c r="DE15" s="144"/>
      <c r="DF15" s="144"/>
      <c r="DG15" s="144"/>
      <c r="DH15" s="144"/>
      <c r="DI15" s="144"/>
      <c r="DJ15" s="144"/>
      <c r="DK15" s="144"/>
      <c r="DL15" s="144"/>
      <c r="DM15" s="144"/>
      <c r="DN15" s="144"/>
      <c r="DO15" s="144"/>
      <c r="DP15" s="144"/>
      <c r="DQ15" s="144"/>
      <c r="DR15" s="144"/>
      <c r="DS15" s="144"/>
      <c r="DT15" s="144"/>
      <c r="DU15" s="144"/>
      <c r="DV15" s="144"/>
      <c r="DW15" s="144"/>
      <c r="DX15" s="144"/>
      <c r="DY15" s="144"/>
      <c r="DZ15" s="144"/>
      <c r="EA15" s="144"/>
      <c r="EB15" s="144"/>
      <c r="EC15" s="144"/>
      <c r="ED15" s="144"/>
      <c r="EE15" s="144"/>
      <c r="EF15" s="144"/>
      <c r="EG15" s="144"/>
      <c r="EH15" s="144"/>
      <c r="EI15" s="144"/>
      <c r="EJ15" s="144"/>
      <c r="EK15" s="144"/>
      <c r="EL15" s="144"/>
      <c r="EM15" s="144"/>
      <c r="EN15" s="144"/>
      <c r="EO15" s="144"/>
      <c r="EP15" s="144"/>
      <c r="EQ15" s="144"/>
      <c r="ER15" s="144"/>
      <c r="ES15" s="144"/>
      <c r="ET15" s="144"/>
      <c r="EU15" s="144"/>
      <c r="EV15" s="144"/>
      <c r="EW15" s="144"/>
      <c r="EX15" s="144"/>
      <c r="EY15" s="144"/>
      <c r="EZ15" s="144"/>
      <c r="FA15" s="144"/>
      <c r="FB15" s="144"/>
      <c r="FC15" s="144"/>
      <c r="FD15" s="144"/>
      <c r="FE15" s="144"/>
      <c r="FF15" s="144"/>
      <c r="FG15" s="144"/>
      <c r="FH15" s="144"/>
      <c r="FI15" s="144"/>
      <c r="FJ15" s="144"/>
      <c r="FK15" s="144"/>
      <c r="FL15" s="144"/>
      <c r="FM15" s="144"/>
      <c r="FN15" s="144"/>
      <c r="FO15" s="144"/>
      <c r="FP15" s="144"/>
      <c r="FQ15" s="144"/>
      <c r="FR15" s="144"/>
      <c r="FS15" s="144"/>
      <c r="FT15" s="144"/>
      <c r="FU15" s="144"/>
      <c r="FV15" s="144"/>
      <c r="FW15" s="144"/>
      <c r="FX15" s="144"/>
      <c r="FY15" s="144"/>
      <c r="FZ15" s="144"/>
      <c r="GA15" s="144"/>
      <c r="GB15" s="144"/>
      <c r="GC15" s="144"/>
      <c r="GD15" s="144"/>
      <c r="GE15" s="144"/>
      <c r="GF15" s="144"/>
      <c r="GG15" s="144"/>
      <c r="GH15" s="144"/>
      <c r="GI15" s="144"/>
      <c r="GJ15" s="144"/>
      <c r="GK15" s="144"/>
      <c r="GL15" s="144"/>
      <c r="GM15" s="144"/>
      <c r="GN15" s="144"/>
      <c r="GO15" s="144"/>
      <c r="GP15" s="144"/>
      <c r="GQ15" s="144"/>
      <c r="GR15" s="144"/>
      <c r="GS15" s="144"/>
      <c r="GT15" s="144"/>
      <c r="GU15" s="144"/>
      <c r="GV15" s="144"/>
      <c r="GW15" s="144"/>
      <c r="GX15" s="144"/>
      <c r="GY15" s="144"/>
      <c r="GZ15" s="144"/>
      <c r="HA15" s="144"/>
      <c r="HB15" s="144"/>
      <c r="HC15" s="144"/>
      <c r="HD15" s="144"/>
      <c r="HE15" s="144"/>
      <c r="HF15" s="144"/>
      <c r="HG15" s="144"/>
      <c r="HH15" s="144"/>
      <c r="HI15" s="144"/>
      <c r="HJ15" s="144"/>
      <c r="HK15" s="144"/>
      <c r="HL15" s="144"/>
      <c r="HM15" s="144"/>
      <c r="HN15" s="144"/>
      <c r="HO15" s="144"/>
      <c r="HP15" s="144"/>
      <c r="HQ15" s="144"/>
      <c r="HR15" s="144"/>
      <c r="HS15" s="144"/>
      <c r="HT15" s="144"/>
      <c r="HU15" s="144"/>
      <c r="HV15" s="144"/>
      <c r="HW15" s="144"/>
      <c r="HX15" s="144"/>
      <c r="HY15" s="144"/>
      <c r="HZ15" s="144"/>
      <c r="IA15" s="144"/>
      <c r="IB15" s="144"/>
      <c r="IC15" s="144"/>
      <c r="ID15" s="144"/>
      <c r="IE15" s="144"/>
      <c r="IF15" s="144"/>
      <c r="IG15" s="144"/>
      <c r="IH15" s="144"/>
      <c r="II15" s="144"/>
      <c r="IJ15" s="144"/>
      <c r="IK15" s="144"/>
      <c r="IL15" s="144"/>
      <c r="IM15" s="144"/>
      <c r="IN15" s="144"/>
      <c r="IO15" s="144"/>
      <c r="IP15" s="144"/>
      <c r="IQ15" s="144"/>
      <c r="IR15" s="144"/>
      <c r="IS15" s="144"/>
      <c r="IT15" s="144"/>
      <c r="IU15" s="144"/>
      <c r="IV15" s="144"/>
      <c r="IW15" s="144"/>
      <c r="IX15" s="144"/>
      <c r="IY15" s="144"/>
      <c r="IZ15" s="144"/>
      <c r="JA15" s="144"/>
      <c r="JB15" s="144"/>
      <c r="JC15" s="144"/>
      <c r="JD15" s="144"/>
      <c r="JE15" s="144"/>
      <c r="JF15" s="144"/>
      <c r="JG15" s="144"/>
      <c r="JH15" s="144"/>
      <c r="JI15" s="144"/>
      <c r="JJ15" s="144"/>
      <c r="JK15" s="144"/>
      <c r="JL15" s="144"/>
      <c r="JM15" s="144"/>
      <c r="JN15" s="144"/>
      <c r="JO15" s="144"/>
      <c r="JP15" s="144"/>
      <c r="JQ15" s="144"/>
      <c r="JR15" s="144"/>
      <c r="JS15" s="144"/>
      <c r="JT15" s="144"/>
      <c r="JU15" s="144"/>
      <c r="JV15" s="144"/>
      <c r="JW15" s="144"/>
      <c r="JX15" s="144"/>
      <c r="JY15" s="144"/>
      <c r="JZ15" s="144"/>
      <c r="KA15" s="144"/>
      <c r="KB15" s="144"/>
      <c r="KC15" s="144"/>
      <c r="KD15" s="144"/>
      <c r="KE15" s="144"/>
      <c r="KF15" s="144"/>
      <c r="KG15" s="144"/>
      <c r="KH15" s="144"/>
      <c r="KI15" s="144"/>
      <c r="KJ15" s="144"/>
      <c r="KK15" s="144"/>
      <c r="KL15" s="144"/>
      <c r="KM15" s="144"/>
      <c r="KN15" s="144"/>
      <c r="KO15" s="144"/>
      <c r="KP15" s="144"/>
      <c r="KQ15" s="144"/>
      <c r="KR15" s="144"/>
      <c r="KS15" s="144"/>
      <c r="KT15" s="144"/>
      <c r="KU15" s="144"/>
      <c r="KV15" s="144"/>
      <c r="KW15" s="144"/>
      <c r="KX15" s="144"/>
      <c r="KY15" s="144"/>
      <c r="KZ15" s="144"/>
      <c r="LA15" s="144"/>
      <c r="LB15" s="144"/>
      <c r="LC15" s="144"/>
      <c r="LD15" s="144"/>
      <c r="LE15" s="144"/>
      <c r="LF15" s="144"/>
      <c r="LG15" s="144"/>
    </row>
    <row r="16" spans="1:319">
      <c r="A16" s="145">
        <v>45293</v>
      </c>
      <c r="B16" s="145">
        <v>45294</v>
      </c>
      <c r="C16" s="145">
        <v>45295</v>
      </c>
      <c r="D16" s="145">
        <v>45296</v>
      </c>
      <c r="E16" s="145">
        <v>45299</v>
      </c>
      <c r="F16" s="145">
        <v>45300</v>
      </c>
      <c r="G16" s="145">
        <v>45301</v>
      </c>
      <c r="H16" s="145">
        <v>45302</v>
      </c>
      <c r="I16" s="145">
        <v>45303</v>
      </c>
      <c r="J16" s="145">
        <v>45306</v>
      </c>
      <c r="K16" s="145">
        <v>45307</v>
      </c>
      <c r="L16" s="145">
        <v>45309</v>
      </c>
      <c r="M16" s="145">
        <v>45310</v>
      </c>
      <c r="N16" s="145">
        <v>45313</v>
      </c>
      <c r="O16" s="145">
        <v>45314</v>
      </c>
      <c r="P16" s="145">
        <v>45315</v>
      </c>
      <c r="Q16" s="145">
        <v>45320</v>
      </c>
      <c r="R16" s="145">
        <v>45321</v>
      </c>
      <c r="S16" s="145">
        <v>45322</v>
      </c>
      <c r="T16" s="146">
        <v>45323</v>
      </c>
      <c r="U16" s="146">
        <v>45324</v>
      </c>
      <c r="V16" s="146">
        <v>45327</v>
      </c>
      <c r="W16" s="146">
        <v>45328</v>
      </c>
      <c r="X16" s="146">
        <v>45329</v>
      </c>
      <c r="Y16" s="146">
        <v>45330</v>
      </c>
      <c r="Z16" s="146">
        <v>45331</v>
      </c>
      <c r="AA16" s="146">
        <v>45334</v>
      </c>
      <c r="AB16" s="146">
        <v>45335</v>
      </c>
      <c r="AC16" s="146">
        <v>45336</v>
      </c>
      <c r="AD16" s="146">
        <v>45337</v>
      </c>
      <c r="AE16" s="146">
        <v>45338</v>
      </c>
      <c r="AF16" s="146">
        <v>45341</v>
      </c>
      <c r="AG16" s="146">
        <v>45342</v>
      </c>
      <c r="AH16" s="146">
        <v>45343</v>
      </c>
      <c r="AI16" s="146">
        <v>45344</v>
      </c>
      <c r="AJ16" s="146">
        <v>45345</v>
      </c>
      <c r="AK16" s="146">
        <v>45348</v>
      </c>
      <c r="AL16" s="146">
        <v>45349</v>
      </c>
      <c r="AM16" s="146">
        <v>45350</v>
      </c>
      <c r="AN16" s="146">
        <v>45351</v>
      </c>
      <c r="AO16" s="146">
        <v>45352</v>
      </c>
      <c r="AP16" s="146">
        <v>45355</v>
      </c>
      <c r="AQ16" s="146">
        <v>45356</v>
      </c>
      <c r="AR16" s="146">
        <v>45357</v>
      </c>
      <c r="AS16" s="146">
        <v>45358</v>
      </c>
      <c r="AT16" s="146">
        <v>45359</v>
      </c>
      <c r="AU16" s="146">
        <v>45362</v>
      </c>
      <c r="AV16" s="146">
        <v>45363</v>
      </c>
      <c r="AW16" s="146">
        <v>45364</v>
      </c>
      <c r="AX16" s="146">
        <v>45365</v>
      </c>
      <c r="AY16" s="146">
        <v>45366</v>
      </c>
      <c r="AZ16" s="145">
        <v>45369</v>
      </c>
      <c r="BA16" s="146">
        <v>45370</v>
      </c>
      <c r="BB16" s="146">
        <v>45371</v>
      </c>
      <c r="BC16" s="146">
        <v>45372</v>
      </c>
      <c r="BD16" s="146">
        <v>45373</v>
      </c>
      <c r="BE16" s="146">
        <v>45376</v>
      </c>
      <c r="BF16" s="146">
        <v>45377</v>
      </c>
      <c r="BG16" s="146">
        <v>45378</v>
      </c>
      <c r="BH16" s="145">
        <v>45744</v>
      </c>
      <c r="BI16" s="145">
        <v>45383</v>
      </c>
      <c r="BJ16" s="145">
        <v>45384</v>
      </c>
      <c r="BK16" s="145">
        <v>45385</v>
      </c>
      <c r="BL16" s="145">
        <v>45386</v>
      </c>
      <c r="BM16" s="145">
        <v>45387</v>
      </c>
      <c r="BN16" s="145">
        <v>45391</v>
      </c>
      <c r="BO16" s="145">
        <v>45392</v>
      </c>
      <c r="BP16" s="145">
        <v>45393</v>
      </c>
      <c r="BQ16" s="145">
        <v>45394</v>
      </c>
      <c r="BR16" s="145">
        <v>45397</v>
      </c>
      <c r="BS16" s="147">
        <v>45398</v>
      </c>
      <c r="BT16" s="147">
        <v>45399</v>
      </c>
      <c r="BU16" s="147">
        <v>45400</v>
      </c>
      <c r="BV16" s="147">
        <v>45401</v>
      </c>
      <c r="BW16" s="147">
        <v>45404</v>
      </c>
      <c r="BX16" s="147">
        <v>45405</v>
      </c>
      <c r="BY16" s="147">
        <v>45406</v>
      </c>
      <c r="BZ16" s="147">
        <v>45407</v>
      </c>
      <c r="CA16" s="147">
        <v>45408</v>
      </c>
      <c r="CB16" s="147">
        <v>45411</v>
      </c>
      <c r="CC16" s="147">
        <v>45412</v>
      </c>
      <c r="CD16" s="147">
        <v>45414</v>
      </c>
      <c r="CE16" s="147">
        <v>45415</v>
      </c>
      <c r="CF16" s="147">
        <v>45418</v>
      </c>
      <c r="CG16" s="147">
        <v>45419</v>
      </c>
      <c r="CH16" s="147">
        <v>45420</v>
      </c>
      <c r="CI16" s="147">
        <v>45421</v>
      </c>
      <c r="CJ16" s="147">
        <v>45422</v>
      </c>
      <c r="CK16" s="147">
        <v>45425</v>
      </c>
      <c r="CL16" s="147">
        <v>45426</v>
      </c>
      <c r="CM16" s="147">
        <v>45427</v>
      </c>
      <c r="CN16" s="147">
        <v>45428</v>
      </c>
      <c r="CO16" s="147">
        <v>45429</v>
      </c>
      <c r="CP16" s="147">
        <v>45432</v>
      </c>
      <c r="CQ16" s="147">
        <v>45434</v>
      </c>
      <c r="CR16" s="147">
        <v>45435</v>
      </c>
      <c r="CS16" s="147">
        <v>45436</v>
      </c>
      <c r="CT16" s="147">
        <v>45439</v>
      </c>
      <c r="CU16" s="147">
        <v>45440</v>
      </c>
      <c r="CV16" s="147">
        <v>45441</v>
      </c>
      <c r="CW16" s="147">
        <v>45442</v>
      </c>
      <c r="CX16" s="147">
        <v>45443</v>
      </c>
      <c r="CY16" s="147">
        <v>45446</v>
      </c>
      <c r="CZ16" s="147">
        <v>45447</v>
      </c>
      <c r="DA16" s="147">
        <v>45448</v>
      </c>
      <c r="DB16" s="147">
        <v>45449</v>
      </c>
      <c r="DC16" s="147">
        <v>45450</v>
      </c>
      <c r="DD16" s="147">
        <v>45453</v>
      </c>
      <c r="DE16" s="147">
        <v>45454</v>
      </c>
      <c r="DF16" s="147">
        <v>45455</v>
      </c>
      <c r="DG16" s="147">
        <v>45456</v>
      </c>
      <c r="DH16" s="147">
        <v>45457</v>
      </c>
      <c r="DI16" s="147">
        <v>45460</v>
      </c>
      <c r="DJ16" s="147">
        <v>45461</v>
      </c>
      <c r="DK16" s="147">
        <v>45462</v>
      </c>
      <c r="DL16" s="147">
        <v>45464</v>
      </c>
      <c r="DM16" s="147">
        <v>45467</v>
      </c>
      <c r="DN16" s="147">
        <v>45468</v>
      </c>
      <c r="DO16" s="147">
        <v>45469</v>
      </c>
      <c r="DP16" s="147">
        <v>45470</v>
      </c>
      <c r="DQ16" s="147">
        <v>45471</v>
      </c>
      <c r="DR16" s="147">
        <v>45474</v>
      </c>
      <c r="DS16" s="147">
        <v>45475</v>
      </c>
      <c r="DT16" s="147">
        <v>45476</v>
      </c>
      <c r="DU16" s="147">
        <v>45477</v>
      </c>
      <c r="DV16" s="147">
        <v>45478</v>
      </c>
      <c r="DW16" s="147">
        <v>45481</v>
      </c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45"/>
      <c r="EN16" s="145"/>
      <c r="EO16" s="145"/>
      <c r="EP16" s="145"/>
      <c r="EQ16" s="145"/>
      <c r="ER16" s="145"/>
      <c r="ES16" s="145"/>
      <c r="ET16" s="145"/>
      <c r="EU16" s="145"/>
      <c r="EV16" s="145"/>
      <c r="EW16" s="145"/>
      <c r="EX16" s="145"/>
      <c r="EY16" s="145"/>
      <c r="EZ16" s="145"/>
      <c r="FA16" s="145"/>
      <c r="FB16" s="145"/>
      <c r="FC16" s="145"/>
      <c r="FD16" s="145"/>
      <c r="FE16" s="145"/>
      <c r="FF16" s="145"/>
      <c r="FG16" s="145"/>
      <c r="FH16" s="145"/>
      <c r="FI16" s="145"/>
      <c r="FJ16" s="145"/>
      <c r="FK16" s="145"/>
      <c r="FL16" s="145"/>
      <c r="FM16" s="145"/>
      <c r="FN16" s="145"/>
      <c r="FO16" s="145"/>
      <c r="FP16" s="145"/>
      <c r="FQ16" s="145"/>
      <c r="FR16" s="145"/>
      <c r="FS16" s="145"/>
      <c r="FT16" s="145"/>
      <c r="FU16" s="145"/>
      <c r="FV16" s="145"/>
      <c r="FW16" s="145"/>
      <c r="FX16" s="145"/>
      <c r="FY16" s="145"/>
      <c r="FZ16" s="145"/>
      <c r="GA16" s="145"/>
      <c r="GB16" s="145"/>
      <c r="GC16" s="145"/>
      <c r="GD16" s="145"/>
      <c r="GE16" s="145"/>
      <c r="GF16" s="145"/>
      <c r="GG16" s="145"/>
      <c r="GH16" s="145"/>
      <c r="GI16" s="145"/>
      <c r="GJ16" s="145"/>
      <c r="GK16" s="145"/>
      <c r="GL16" s="145"/>
      <c r="GM16" s="145"/>
      <c r="GN16" s="145"/>
      <c r="GO16" s="145"/>
      <c r="GP16" s="145"/>
      <c r="GQ16" s="145"/>
      <c r="GR16" s="145"/>
      <c r="GS16" s="145"/>
      <c r="GT16" s="145"/>
      <c r="GU16" s="145"/>
      <c r="GV16" s="145"/>
      <c r="GW16" s="145"/>
      <c r="GX16" s="145"/>
      <c r="GY16" s="145"/>
      <c r="GZ16" s="145"/>
      <c r="HA16" s="145"/>
      <c r="HB16" s="145"/>
      <c r="HC16" s="145"/>
      <c r="HD16" s="145"/>
      <c r="HE16" s="145"/>
      <c r="HF16" s="145"/>
      <c r="HG16" s="145"/>
      <c r="HH16" s="145"/>
      <c r="HI16" s="145"/>
      <c r="HJ16" s="145"/>
      <c r="HK16" s="145"/>
      <c r="HL16" s="145"/>
      <c r="HM16" s="145"/>
      <c r="HN16" s="145"/>
      <c r="HO16" s="145"/>
      <c r="HP16" s="145"/>
      <c r="HQ16" s="145"/>
      <c r="HR16" s="145"/>
      <c r="HS16" s="145"/>
      <c r="HT16" s="145"/>
      <c r="HU16" s="145"/>
      <c r="HV16" s="145"/>
      <c r="HW16" s="145"/>
      <c r="HX16" s="145"/>
      <c r="HY16" s="145"/>
      <c r="HZ16" s="145"/>
      <c r="IA16" s="145"/>
      <c r="IB16" s="145"/>
      <c r="IC16" s="145"/>
      <c r="ID16" s="145"/>
      <c r="IE16" s="145"/>
      <c r="IF16" s="145"/>
      <c r="IG16" s="145"/>
      <c r="IH16" s="145"/>
      <c r="II16" s="145"/>
      <c r="IJ16" s="145"/>
      <c r="IK16" s="145"/>
      <c r="IL16" s="145"/>
      <c r="IM16" s="145"/>
      <c r="IN16" s="145"/>
      <c r="IO16" s="145"/>
      <c r="IP16" s="145"/>
      <c r="IQ16" s="145"/>
      <c r="IR16" s="145"/>
      <c r="IS16" s="145"/>
      <c r="IT16" s="145"/>
      <c r="IU16" s="145"/>
      <c r="IV16" s="145"/>
      <c r="IW16" s="145"/>
      <c r="IX16" s="145"/>
      <c r="IY16" s="145"/>
      <c r="IZ16" s="145"/>
      <c r="JA16" s="145"/>
      <c r="JB16" s="145"/>
      <c r="JC16" s="145"/>
      <c r="JD16" s="145"/>
      <c r="JE16" s="145"/>
      <c r="JF16" s="145"/>
      <c r="JG16" s="145"/>
      <c r="JH16" s="145"/>
      <c r="JI16" s="145"/>
      <c r="JJ16" s="145"/>
      <c r="JK16" s="145"/>
      <c r="JL16" s="145"/>
      <c r="JM16" s="145"/>
      <c r="JN16" s="145"/>
      <c r="JO16" s="145"/>
      <c r="JP16" s="145"/>
      <c r="JQ16" s="145"/>
      <c r="JR16" s="145"/>
      <c r="JS16" s="145"/>
      <c r="JT16" s="145"/>
      <c r="JU16" s="145"/>
      <c r="JV16" s="145"/>
      <c r="JW16" s="145"/>
      <c r="JX16" s="145"/>
      <c r="JY16" s="145"/>
      <c r="JZ16" s="145"/>
      <c r="KA16" s="145"/>
      <c r="KB16" s="145"/>
      <c r="KC16" s="145"/>
      <c r="KD16" s="145"/>
      <c r="KE16" s="145"/>
      <c r="KF16" s="145"/>
      <c r="KG16" s="145"/>
      <c r="KH16" s="145"/>
      <c r="KI16" s="145"/>
      <c r="KJ16" s="145"/>
      <c r="KK16" s="145"/>
      <c r="KL16" s="145"/>
      <c r="KM16" s="145"/>
      <c r="KN16" s="145"/>
      <c r="KO16" s="145"/>
      <c r="KP16" s="145"/>
      <c r="KQ16" s="145"/>
      <c r="KR16" s="145"/>
      <c r="KS16" s="145"/>
      <c r="KT16" s="145"/>
      <c r="KU16" s="145"/>
      <c r="KV16" s="145"/>
      <c r="KW16" s="145"/>
      <c r="KX16" s="145"/>
      <c r="KY16" s="145"/>
      <c r="KZ16" s="145"/>
      <c r="LA16" s="145"/>
      <c r="LB16" s="145"/>
      <c r="LC16" s="145"/>
      <c r="LD16" s="145"/>
      <c r="LE16" s="145"/>
      <c r="LF16" s="145"/>
      <c r="LG16" s="145"/>
    </row>
    <row r="17" spans="1:319">
      <c r="A17" s="148"/>
      <c r="B17" s="148"/>
      <c r="C17" s="148">
        <v>26311</v>
      </c>
      <c r="D17" s="148"/>
      <c r="E17" s="148"/>
      <c r="F17" s="148"/>
      <c r="G17" s="148"/>
      <c r="H17" s="148"/>
      <c r="I17" s="148">
        <v>27113</v>
      </c>
      <c r="J17" s="148"/>
      <c r="K17" s="148">
        <v>27133</v>
      </c>
      <c r="L17" s="148"/>
      <c r="M17" s="148">
        <v>27330</v>
      </c>
      <c r="N17" s="148"/>
      <c r="O17" s="148"/>
      <c r="P17" s="148">
        <v>27039</v>
      </c>
      <c r="Q17" s="148"/>
      <c r="R17" s="148">
        <v>22078</v>
      </c>
      <c r="S17" s="148"/>
      <c r="V17" s="148">
        <v>22464</v>
      </c>
      <c r="AA17" s="148">
        <v>23056</v>
      </c>
      <c r="AD17" s="148">
        <v>22844</v>
      </c>
      <c r="AG17" s="148"/>
      <c r="AH17" s="148">
        <v>22936</v>
      </c>
      <c r="AJ17" s="148"/>
      <c r="AK17" s="148">
        <v>23413</v>
      </c>
      <c r="AL17" s="148"/>
      <c r="AM17" s="148"/>
      <c r="AN17" s="148"/>
      <c r="AO17" s="148">
        <v>23084</v>
      </c>
      <c r="AR17" s="148">
        <v>23237</v>
      </c>
      <c r="AU17" s="148">
        <v>22966</v>
      </c>
      <c r="AV17" s="148">
        <v>22998</v>
      </c>
      <c r="AZ17" s="148">
        <v>22405</v>
      </c>
      <c r="BA17" s="148">
        <v>22493</v>
      </c>
      <c r="BD17" s="148">
        <v>23123</v>
      </c>
      <c r="BE17" s="148">
        <v>23330</v>
      </c>
      <c r="BG17" s="148">
        <v>23364</v>
      </c>
      <c r="BH17" s="148">
        <v>23381</v>
      </c>
      <c r="BI17" s="148"/>
      <c r="BJ17" s="148"/>
      <c r="BK17" s="149">
        <v>23323</v>
      </c>
      <c r="BL17" s="148"/>
      <c r="BM17" s="149">
        <v>22436</v>
      </c>
      <c r="BN17" s="148"/>
      <c r="BO17" s="149">
        <v>22386</v>
      </c>
      <c r="BP17" s="148"/>
      <c r="BQ17" s="148"/>
      <c r="BR17" s="149">
        <v>22957</v>
      </c>
      <c r="BV17" s="149">
        <v>23049</v>
      </c>
      <c r="BW17" s="149"/>
      <c r="BX17" s="149"/>
      <c r="BY17" s="149"/>
      <c r="BZ17" s="149">
        <v>22719</v>
      </c>
      <c r="CA17" s="149">
        <v>22577</v>
      </c>
      <c r="CB17" s="149">
        <v>22555</v>
      </c>
      <c r="CC17" s="149"/>
      <c r="CD17" s="149">
        <v>22711</v>
      </c>
      <c r="CE17" s="148"/>
      <c r="CF17" s="148">
        <v>22332</v>
      </c>
      <c r="CG17" s="148"/>
      <c r="CH17" s="148"/>
      <c r="CI17" s="149">
        <v>22295</v>
      </c>
      <c r="CJ17" s="148"/>
      <c r="CK17" s="148">
        <v>21944</v>
      </c>
      <c r="CL17" s="148"/>
      <c r="CM17" s="148"/>
      <c r="CN17" s="148"/>
      <c r="CO17" s="148"/>
      <c r="CP17" s="149">
        <v>21351</v>
      </c>
      <c r="CQ17" s="149">
        <v>21106</v>
      </c>
      <c r="CR17" s="148"/>
      <c r="CS17" s="148"/>
      <c r="CT17" s="148"/>
      <c r="CU17" s="148"/>
      <c r="CV17" s="149">
        <v>21376</v>
      </c>
      <c r="CW17" s="148"/>
      <c r="CX17" s="148"/>
      <c r="CY17" s="148"/>
      <c r="CZ17" s="149">
        <v>21609</v>
      </c>
      <c r="DA17" s="148"/>
      <c r="DB17" s="148"/>
      <c r="DC17" s="149">
        <v>21669</v>
      </c>
      <c r="DD17" s="148"/>
      <c r="DE17" s="148">
        <v>21821</v>
      </c>
      <c r="DF17" s="148"/>
      <c r="DG17" s="148">
        <v>21773</v>
      </c>
      <c r="DH17" s="148"/>
      <c r="DI17" s="148">
        <v>22097</v>
      </c>
      <c r="DJ17" s="148"/>
      <c r="DK17" s="148"/>
      <c r="DL17" s="148"/>
      <c r="DM17" s="148"/>
      <c r="DN17" s="148"/>
      <c r="DO17" s="148"/>
      <c r="DP17" s="148">
        <v>22558</v>
      </c>
      <c r="DQ17" s="149">
        <v>22634</v>
      </c>
      <c r="DR17" s="149">
        <v>22476</v>
      </c>
      <c r="DS17" s="148"/>
      <c r="DT17" s="149">
        <v>22539</v>
      </c>
      <c r="DU17" s="148"/>
      <c r="DV17" s="149">
        <v>22290</v>
      </c>
      <c r="DW17" s="149">
        <v>22217</v>
      </c>
      <c r="DX17" s="148"/>
      <c r="DY17" s="148"/>
      <c r="DZ17" s="148"/>
      <c r="EA17" s="148"/>
      <c r="EB17" s="148"/>
      <c r="EC17" s="148"/>
      <c r="ED17" s="148"/>
      <c r="EE17" s="148"/>
      <c r="EF17" s="148"/>
      <c r="EG17" s="148"/>
      <c r="EH17" s="148"/>
      <c r="EI17" s="148"/>
      <c r="EJ17" s="148"/>
      <c r="EK17" s="148"/>
      <c r="EL17" s="148"/>
      <c r="EM17" s="148"/>
      <c r="EN17" s="148"/>
      <c r="EO17" s="148"/>
      <c r="EP17" s="148"/>
      <c r="EQ17" s="148"/>
      <c r="ER17" s="148"/>
      <c r="ES17" s="148"/>
      <c r="ET17" s="148"/>
      <c r="EU17" s="148"/>
      <c r="EV17" s="148"/>
      <c r="EW17" s="148"/>
      <c r="EX17" s="148"/>
      <c r="EY17" s="148"/>
      <c r="EZ17" s="148"/>
      <c r="FA17" s="148"/>
      <c r="FB17" s="148"/>
      <c r="FC17" s="148"/>
      <c r="FD17" s="148"/>
      <c r="FE17" s="148"/>
      <c r="FF17" s="148"/>
      <c r="FG17" s="148"/>
      <c r="FH17" s="148"/>
      <c r="FI17" s="148"/>
      <c r="FJ17" s="148"/>
      <c r="FK17" s="148"/>
      <c r="FL17" s="148"/>
      <c r="FM17" s="148"/>
      <c r="FN17" s="148"/>
      <c r="FO17" s="148"/>
      <c r="FP17" s="148"/>
      <c r="FQ17" s="148"/>
      <c r="FR17" s="148"/>
      <c r="FS17" s="148"/>
      <c r="FT17" s="148"/>
      <c r="FU17" s="148"/>
      <c r="FV17" s="148"/>
      <c r="FW17" s="148"/>
      <c r="FX17" s="148"/>
      <c r="FY17" s="148"/>
      <c r="FZ17" s="148"/>
      <c r="GA17" s="148"/>
      <c r="GB17" s="148"/>
      <c r="GC17" s="148"/>
      <c r="GD17" s="148"/>
      <c r="GE17" s="148"/>
      <c r="GF17" s="148"/>
      <c r="GG17" s="148"/>
      <c r="GH17" s="148"/>
      <c r="GI17" s="148"/>
      <c r="GJ17" s="148"/>
      <c r="GK17" s="148"/>
      <c r="GL17" s="148"/>
      <c r="GM17" s="148"/>
      <c r="GN17" s="148"/>
      <c r="GO17" s="148"/>
      <c r="GP17" s="148"/>
      <c r="GQ17" s="148"/>
      <c r="GR17" s="148"/>
      <c r="GS17" s="148"/>
      <c r="GT17" s="148"/>
      <c r="GU17" s="148"/>
      <c r="GV17" s="148"/>
      <c r="GW17" s="148"/>
      <c r="GX17" s="148"/>
      <c r="GY17" s="148"/>
      <c r="GZ17" s="148"/>
      <c r="HA17" s="148"/>
      <c r="HB17" s="148"/>
      <c r="HC17" s="148"/>
      <c r="HD17" s="148"/>
      <c r="HE17" s="148"/>
      <c r="HF17" s="148"/>
      <c r="HG17" s="148"/>
      <c r="HH17" s="148"/>
      <c r="HI17" s="148"/>
      <c r="HJ17" s="148"/>
      <c r="HK17" s="148"/>
      <c r="HL17" s="148"/>
      <c r="HM17" s="148"/>
      <c r="HN17" s="148"/>
      <c r="HO17" s="148"/>
      <c r="HP17" s="148"/>
      <c r="HQ17" s="148"/>
      <c r="HR17" s="148"/>
      <c r="HS17" s="148"/>
      <c r="HT17" s="148"/>
      <c r="HU17" s="148"/>
      <c r="HV17" s="148"/>
      <c r="HW17" s="148"/>
      <c r="HX17" s="148"/>
      <c r="HY17" s="148"/>
      <c r="HZ17" s="148"/>
      <c r="IA17" s="148"/>
      <c r="IB17" s="148"/>
      <c r="IC17" s="148"/>
      <c r="ID17" s="148"/>
      <c r="IE17" s="148"/>
      <c r="IF17" s="148"/>
      <c r="IG17" s="148"/>
      <c r="IH17" s="148"/>
      <c r="II17" s="148"/>
      <c r="IJ17" s="148"/>
      <c r="IK17" s="148"/>
      <c r="IL17" s="148"/>
      <c r="IM17" s="148"/>
      <c r="IN17" s="148"/>
      <c r="IO17" s="148"/>
      <c r="IP17" s="148"/>
      <c r="IQ17" s="148"/>
      <c r="IR17" s="148"/>
      <c r="IS17" s="148"/>
      <c r="IT17" s="148"/>
      <c r="IU17" s="148"/>
      <c r="IV17" s="148"/>
      <c r="IW17" s="148"/>
      <c r="IX17" s="148"/>
      <c r="IY17" s="148"/>
      <c r="IZ17" s="148"/>
      <c r="JA17" s="148"/>
      <c r="JB17" s="148"/>
      <c r="JC17" s="148"/>
      <c r="JD17" s="148"/>
      <c r="JE17" s="148"/>
      <c r="JF17" s="148"/>
      <c r="JG17" s="148"/>
      <c r="JH17" s="148"/>
      <c r="JI17" s="148"/>
      <c r="JJ17" s="148"/>
      <c r="JK17" s="148"/>
      <c r="JL17" s="148"/>
      <c r="JM17" s="148"/>
      <c r="JN17" s="148"/>
      <c r="JO17" s="148"/>
      <c r="JP17" s="148"/>
      <c r="JQ17" s="148"/>
      <c r="JR17" s="148"/>
      <c r="JS17" s="148"/>
      <c r="JT17" s="148"/>
      <c r="JU17" s="148"/>
      <c r="JV17" s="148"/>
      <c r="JW17" s="148"/>
      <c r="JX17" s="148"/>
      <c r="JY17" s="148"/>
      <c r="JZ17" s="148"/>
      <c r="KA17" s="148"/>
      <c r="KB17" s="148"/>
      <c r="KC17" s="148"/>
      <c r="KD17" s="148"/>
      <c r="KE17" s="148"/>
      <c r="KF17" s="148"/>
      <c r="KG17" s="148"/>
      <c r="KH17" s="148"/>
      <c r="KI17" s="148"/>
      <c r="KJ17" s="148"/>
      <c r="KK17" s="148"/>
      <c r="KL17" s="148"/>
      <c r="KM17" s="148"/>
      <c r="KN17" s="148"/>
      <c r="KO17" s="148"/>
      <c r="KP17" s="148"/>
      <c r="KQ17" s="148"/>
      <c r="KR17" s="148"/>
      <c r="KS17" s="148"/>
      <c r="KT17" s="148"/>
      <c r="KU17" s="148"/>
      <c r="KV17" s="148"/>
      <c r="KW17" s="148"/>
      <c r="KX17" s="148"/>
      <c r="KY17" s="148"/>
      <c r="KZ17" s="148"/>
      <c r="LA17" s="148"/>
      <c r="LB17" s="148"/>
      <c r="LC17" s="148"/>
      <c r="LD17" s="148"/>
      <c r="LE17" s="148"/>
      <c r="LF17" s="148"/>
      <c r="LG17" s="148"/>
    </row>
    <row r="18" spans="1:319">
      <c r="A18" s="148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R18" s="148"/>
      <c r="AU18" s="148"/>
      <c r="AV18" s="148"/>
      <c r="AZ18" s="148"/>
      <c r="BA18" s="148"/>
      <c r="BD18" s="148"/>
      <c r="BE18" s="148"/>
      <c r="BG18" s="148"/>
      <c r="BH18" s="148"/>
      <c r="BI18" s="148"/>
      <c r="BJ18" s="148"/>
      <c r="BK18" s="148"/>
      <c r="BL18" s="148"/>
      <c r="BM18" s="148"/>
      <c r="BN18" s="148"/>
      <c r="BO18" s="148"/>
      <c r="BP18" s="148"/>
      <c r="BQ18" s="148"/>
      <c r="BR18" s="148"/>
      <c r="BV18" s="148"/>
      <c r="BW18" s="149"/>
      <c r="BX18" s="149"/>
      <c r="BY18" s="149"/>
      <c r="BZ18" s="149"/>
      <c r="CA18" s="149"/>
      <c r="CB18" s="149"/>
      <c r="CC18" s="149"/>
      <c r="CD18" s="148"/>
      <c r="CE18" s="148"/>
      <c r="CG18" s="148"/>
      <c r="CH18" s="148"/>
      <c r="CI18" s="148"/>
      <c r="CJ18" s="148"/>
      <c r="CK18" s="148"/>
      <c r="CL18" s="148"/>
      <c r="CM18" s="148"/>
      <c r="CN18" s="148"/>
      <c r="CO18" s="148"/>
      <c r="CP18" s="148"/>
      <c r="CQ18" s="148"/>
      <c r="CR18" s="148"/>
      <c r="CS18" s="148"/>
      <c r="CT18" s="148"/>
      <c r="CU18" s="148"/>
      <c r="CV18" s="149">
        <v>21376</v>
      </c>
      <c r="CW18" s="148"/>
      <c r="CX18" s="148"/>
      <c r="CY18" s="148"/>
      <c r="CZ18" s="148"/>
      <c r="DA18" s="148"/>
      <c r="DB18" s="148"/>
      <c r="DC18" s="148"/>
      <c r="DD18" s="148"/>
      <c r="DE18" s="148"/>
      <c r="DF18" s="148"/>
      <c r="DG18" s="148"/>
      <c r="DH18" s="148"/>
      <c r="DI18" s="148"/>
      <c r="DJ18" s="148"/>
      <c r="DK18" s="148"/>
      <c r="DL18" s="148"/>
      <c r="DM18" s="148"/>
      <c r="DN18" s="148"/>
      <c r="DO18" s="148"/>
      <c r="DP18" s="148"/>
      <c r="DQ18" s="148"/>
      <c r="DR18" s="148"/>
      <c r="DS18" s="148"/>
      <c r="DT18" s="148"/>
      <c r="DU18" s="148"/>
      <c r="DV18" s="148"/>
      <c r="DW18" s="148"/>
      <c r="DX18" s="148"/>
      <c r="DY18" s="148"/>
      <c r="DZ18" s="148"/>
      <c r="EA18" s="148"/>
      <c r="EB18" s="148"/>
      <c r="EC18" s="148"/>
      <c r="ED18" s="148"/>
      <c r="EE18" s="148"/>
      <c r="EF18" s="148"/>
      <c r="EG18" s="148"/>
      <c r="EH18" s="148"/>
      <c r="EI18" s="148"/>
      <c r="EJ18" s="148"/>
      <c r="EK18" s="148"/>
      <c r="EL18" s="148"/>
      <c r="EM18" s="148"/>
      <c r="EN18" s="148"/>
      <c r="EO18" s="148"/>
      <c r="EP18" s="148"/>
      <c r="EQ18" s="148"/>
      <c r="ER18" s="148"/>
      <c r="ES18" s="148"/>
      <c r="ET18" s="148"/>
      <c r="EU18" s="148"/>
      <c r="EV18" s="148"/>
      <c r="EW18" s="148"/>
      <c r="EX18" s="148"/>
      <c r="EY18" s="148"/>
      <c r="EZ18" s="148"/>
      <c r="FA18" s="148"/>
      <c r="FB18" s="148"/>
      <c r="FC18" s="148"/>
      <c r="FD18" s="148"/>
      <c r="FE18" s="148"/>
      <c r="FF18" s="148"/>
      <c r="FG18" s="148"/>
      <c r="FH18" s="148"/>
      <c r="FI18" s="148"/>
      <c r="FJ18" s="148"/>
      <c r="FK18" s="148"/>
      <c r="FL18" s="148"/>
      <c r="FM18" s="148"/>
      <c r="FN18" s="148"/>
      <c r="FO18" s="148"/>
      <c r="FP18" s="148"/>
      <c r="FQ18" s="148"/>
      <c r="FR18" s="148"/>
      <c r="FS18" s="148"/>
      <c r="FT18" s="148"/>
      <c r="FU18" s="148"/>
      <c r="FV18" s="148"/>
      <c r="FW18" s="148"/>
      <c r="FX18" s="148"/>
      <c r="FY18" s="148"/>
      <c r="FZ18" s="148"/>
      <c r="GA18" s="148"/>
      <c r="GB18" s="148"/>
      <c r="GC18" s="148"/>
      <c r="GD18" s="148"/>
      <c r="GE18" s="148"/>
      <c r="GF18" s="148"/>
      <c r="GG18" s="148"/>
      <c r="GH18" s="148"/>
      <c r="GI18" s="148"/>
      <c r="GJ18" s="148"/>
      <c r="GK18" s="148"/>
      <c r="GL18" s="148"/>
      <c r="GM18" s="148"/>
      <c r="GN18" s="148"/>
      <c r="GO18" s="148"/>
      <c r="GP18" s="148"/>
      <c r="GQ18" s="148"/>
      <c r="GR18" s="148"/>
      <c r="GS18" s="148"/>
      <c r="GT18" s="148"/>
      <c r="GU18" s="148"/>
      <c r="GV18" s="148"/>
      <c r="GW18" s="148"/>
      <c r="GX18" s="148"/>
      <c r="GY18" s="148"/>
      <c r="GZ18" s="148"/>
      <c r="HA18" s="148"/>
      <c r="HB18" s="148"/>
      <c r="HC18" s="148"/>
      <c r="HD18" s="148"/>
      <c r="HE18" s="148"/>
      <c r="HF18" s="148"/>
      <c r="HG18" s="148"/>
      <c r="HH18" s="148"/>
      <c r="HI18" s="148"/>
      <c r="HJ18" s="148"/>
      <c r="HK18" s="148"/>
      <c r="HL18" s="148"/>
      <c r="HM18" s="148"/>
      <c r="HN18" s="148"/>
      <c r="HO18" s="148"/>
      <c r="HP18" s="148"/>
      <c r="HQ18" s="148"/>
      <c r="HR18" s="148"/>
      <c r="HS18" s="148"/>
      <c r="HT18" s="148"/>
      <c r="HU18" s="148"/>
      <c r="HV18" s="148"/>
      <c r="HW18" s="148"/>
      <c r="HX18" s="148"/>
      <c r="HY18" s="148"/>
      <c r="HZ18" s="148"/>
      <c r="IA18" s="148"/>
      <c r="IB18" s="148"/>
      <c r="IC18" s="148"/>
      <c r="ID18" s="148"/>
      <c r="IE18" s="148"/>
      <c r="IF18" s="148"/>
      <c r="IG18" s="148"/>
      <c r="IH18" s="148"/>
      <c r="II18" s="148"/>
      <c r="IJ18" s="148"/>
      <c r="IK18" s="148"/>
      <c r="IL18" s="148"/>
      <c r="IM18" s="148"/>
      <c r="IN18" s="148"/>
      <c r="IO18" s="148"/>
      <c r="IP18" s="148"/>
      <c r="IQ18" s="148"/>
      <c r="IR18" s="148"/>
      <c r="IS18" s="148"/>
      <c r="IT18" s="148"/>
      <c r="IU18" s="148"/>
      <c r="IV18" s="148"/>
      <c r="IW18" s="148"/>
      <c r="IX18" s="148"/>
      <c r="IY18" s="148"/>
      <c r="IZ18" s="148"/>
      <c r="JA18" s="148"/>
      <c r="JB18" s="148"/>
      <c r="JC18" s="148"/>
      <c r="JD18" s="148"/>
      <c r="JE18" s="148"/>
      <c r="JF18" s="148"/>
      <c r="JG18" s="148"/>
      <c r="JH18" s="148"/>
      <c r="JI18" s="148"/>
      <c r="JJ18" s="148"/>
      <c r="JK18" s="148"/>
      <c r="JL18" s="148"/>
      <c r="JM18" s="148"/>
      <c r="JN18" s="148"/>
      <c r="JO18" s="148"/>
      <c r="JP18" s="148"/>
      <c r="JQ18" s="148"/>
      <c r="JR18" s="148"/>
      <c r="JS18" s="148"/>
      <c r="JT18" s="148"/>
      <c r="JU18" s="148"/>
      <c r="JV18" s="148"/>
      <c r="JW18" s="148"/>
      <c r="JX18" s="148"/>
      <c r="JY18" s="148"/>
      <c r="JZ18" s="148"/>
      <c r="KA18" s="148"/>
      <c r="KB18" s="148"/>
      <c r="KC18" s="148"/>
      <c r="KD18" s="148"/>
      <c r="KE18" s="148"/>
      <c r="KF18" s="148"/>
      <c r="KG18" s="148"/>
      <c r="KH18" s="148"/>
      <c r="KI18" s="148"/>
      <c r="KJ18" s="148"/>
      <c r="KK18" s="148"/>
      <c r="KL18" s="148"/>
      <c r="KM18" s="148"/>
      <c r="KN18" s="148"/>
      <c r="KO18" s="148"/>
      <c r="KP18" s="148"/>
      <c r="KQ18" s="148"/>
      <c r="KR18" s="148"/>
      <c r="KS18" s="148"/>
      <c r="KT18" s="148"/>
      <c r="KU18" s="148"/>
      <c r="KV18" s="148"/>
      <c r="KW18" s="148"/>
      <c r="KX18" s="148"/>
      <c r="KY18" s="148"/>
      <c r="KZ18" s="148"/>
      <c r="LA18" s="148"/>
      <c r="LB18" s="148"/>
      <c r="LC18" s="148"/>
      <c r="LD18" s="148"/>
      <c r="LE18" s="148"/>
      <c r="LF18" s="148"/>
      <c r="LG18" s="148"/>
    </row>
    <row r="19" spans="1:319">
      <c r="A19" s="148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R19" s="148"/>
      <c r="AU19" s="148"/>
      <c r="AV19" s="148"/>
      <c r="AZ19" s="148"/>
      <c r="BA19" s="148"/>
      <c r="BD19" s="148"/>
      <c r="BE19" s="148"/>
      <c r="BG19" s="148"/>
      <c r="BH19" s="148"/>
      <c r="BI19" s="148"/>
      <c r="BJ19" s="148"/>
      <c r="BK19" s="148"/>
      <c r="BL19" s="148"/>
      <c r="BM19" s="148"/>
      <c r="BN19" s="148"/>
      <c r="BO19" s="148"/>
      <c r="BP19" s="148"/>
      <c r="BQ19" s="148"/>
      <c r="BR19" s="148"/>
      <c r="BV19" s="148"/>
      <c r="BW19" s="149"/>
      <c r="BX19" s="149"/>
      <c r="BY19" s="149"/>
      <c r="BZ19" s="149"/>
      <c r="CA19" s="149"/>
      <c r="CB19" s="149"/>
      <c r="CC19" s="149"/>
      <c r="CD19" s="148"/>
      <c r="CE19" s="148"/>
      <c r="CF19" s="148"/>
      <c r="CG19" s="148"/>
      <c r="CH19" s="148"/>
      <c r="CI19" s="148"/>
      <c r="CJ19" s="148"/>
      <c r="CK19" s="148"/>
      <c r="CL19" s="148"/>
      <c r="CM19" s="148"/>
      <c r="CN19" s="148"/>
      <c r="CO19" s="148"/>
      <c r="CP19" s="148"/>
      <c r="CQ19" s="148"/>
      <c r="CR19" s="148"/>
      <c r="CS19" s="148"/>
      <c r="CT19" s="148"/>
      <c r="CU19" s="148"/>
      <c r="CV19" s="148"/>
      <c r="CW19" s="148"/>
      <c r="CX19" s="148"/>
      <c r="CY19" s="148"/>
      <c r="CZ19" s="148"/>
      <c r="DA19" s="148"/>
      <c r="DB19" s="148"/>
      <c r="DC19" s="148"/>
      <c r="DD19" s="148"/>
      <c r="DE19" s="148"/>
      <c r="DF19" s="148"/>
      <c r="DG19" s="148"/>
      <c r="DH19" s="148"/>
      <c r="DI19" s="148"/>
      <c r="DJ19" s="148"/>
      <c r="DK19" s="148"/>
      <c r="DL19" s="148"/>
      <c r="DM19" s="148"/>
      <c r="DN19" s="148"/>
      <c r="DO19" s="148"/>
      <c r="DP19" s="148"/>
      <c r="DQ19" s="148"/>
      <c r="DR19" s="148"/>
      <c r="DS19" s="148"/>
      <c r="DT19" s="148"/>
      <c r="DU19" s="148"/>
      <c r="DV19" s="148"/>
      <c r="DW19" s="148"/>
      <c r="DX19" s="148"/>
      <c r="DY19" s="148"/>
      <c r="DZ19" s="148"/>
      <c r="EA19" s="148"/>
      <c r="EB19" s="148"/>
      <c r="EC19" s="148"/>
      <c r="ED19" s="148"/>
      <c r="EE19" s="148"/>
      <c r="EF19" s="148"/>
      <c r="EG19" s="148"/>
      <c r="EH19" s="148"/>
      <c r="EI19" s="148"/>
      <c r="EJ19" s="148"/>
      <c r="EK19" s="148"/>
      <c r="EL19" s="148"/>
      <c r="EM19" s="148"/>
      <c r="EN19" s="148"/>
      <c r="EO19" s="148"/>
      <c r="EP19" s="148"/>
      <c r="EQ19" s="148"/>
      <c r="ER19" s="148"/>
      <c r="ES19" s="148"/>
      <c r="ET19" s="148"/>
      <c r="EU19" s="148"/>
      <c r="EV19" s="148"/>
      <c r="EW19" s="148"/>
      <c r="EX19" s="148"/>
      <c r="EY19" s="148"/>
      <c r="EZ19" s="148"/>
      <c r="FA19" s="148"/>
      <c r="FB19" s="148"/>
      <c r="FC19" s="148"/>
      <c r="FD19" s="148"/>
      <c r="FE19" s="148"/>
      <c r="FF19" s="148"/>
      <c r="FG19" s="148"/>
      <c r="FH19" s="148"/>
      <c r="FI19" s="148"/>
      <c r="FJ19" s="148"/>
      <c r="FK19" s="148"/>
      <c r="FL19" s="148"/>
      <c r="FM19" s="148"/>
      <c r="FN19" s="148"/>
      <c r="FO19" s="148"/>
      <c r="FP19" s="148"/>
      <c r="FQ19" s="148"/>
      <c r="FR19" s="148"/>
      <c r="FS19" s="148"/>
      <c r="FT19" s="148"/>
      <c r="FU19" s="148"/>
      <c r="FV19" s="148"/>
      <c r="FW19" s="148"/>
      <c r="FX19" s="148"/>
      <c r="FY19" s="148"/>
      <c r="FZ19" s="148"/>
      <c r="GA19" s="148"/>
      <c r="GB19" s="148"/>
      <c r="GC19" s="148"/>
      <c r="GD19" s="148"/>
      <c r="GE19" s="148"/>
      <c r="GF19" s="148"/>
      <c r="GG19" s="148"/>
      <c r="GH19" s="148"/>
      <c r="GI19" s="148"/>
      <c r="GJ19" s="148"/>
      <c r="GK19" s="148"/>
      <c r="GL19" s="148"/>
      <c r="GM19" s="148"/>
      <c r="GN19" s="148"/>
      <c r="GO19" s="148"/>
      <c r="GP19" s="148"/>
      <c r="GQ19" s="148"/>
      <c r="GR19" s="148"/>
      <c r="GS19" s="148"/>
      <c r="GT19" s="148"/>
      <c r="GU19" s="148"/>
      <c r="GV19" s="148"/>
      <c r="GW19" s="148"/>
      <c r="GX19" s="148"/>
      <c r="GY19" s="148"/>
      <c r="GZ19" s="148"/>
      <c r="HA19" s="148"/>
      <c r="HB19" s="148"/>
      <c r="HC19" s="148"/>
      <c r="HD19" s="148"/>
      <c r="HE19" s="148"/>
      <c r="HF19" s="148"/>
      <c r="HG19" s="148"/>
      <c r="HH19" s="148"/>
      <c r="HI19" s="148"/>
      <c r="HJ19" s="148"/>
      <c r="HK19" s="148"/>
      <c r="HL19" s="148"/>
      <c r="HM19" s="148"/>
      <c r="HN19" s="148"/>
      <c r="HO19" s="148"/>
      <c r="HP19" s="148"/>
      <c r="HQ19" s="148"/>
      <c r="HR19" s="148"/>
      <c r="HS19" s="148"/>
      <c r="HT19" s="148"/>
      <c r="HU19" s="148"/>
      <c r="HV19" s="148"/>
      <c r="HW19" s="148"/>
      <c r="HX19" s="148"/>
      <c r="HY19" s="148"/>
      <c r="HZ19" s="148"/>
      <c r="IA19" s="148"/>
      <c r="IB19" s="148"/>
      <c r="IC19" s="148"/>
      <c r="ID19" s="148"/>
      <c r="IE19" s="148"/>
      <c r="IF19" s="148"/>
      <c r="IG19" s="148"/>
      <c r="IH19" s="148"/>
      <c r="II19" s="148"/>
      <c r="IJ19" s="148"/>
      <c r="IK19" s="148"/>
      <c r="IL19" s="148"/>
      <c r="IM19" s="148"/>
      <c r="IN19" s="148"/>
      <c r="IO19" s="148"/>
      <c r="IP19" s="148"/>
      <c r="IQ19" s="148"/>
      <c r="IR19" s="148"/>
      <c r="IS19" s="148"/>
      <c r="IT19" s="148"/>
      <c r="IU19" s="148"/>
      <c r="IV19" s="148"/>
      <c r="IW19" s="148"/>
      <c r="IX19" s="148"/>
      <c r="IY19" s="148"/>
      <c r="IZ19" s="148"/>
      <c r="JA19" s="148"/>
      <c r="JB19" s="148"/>
      <c r="JC19" s="148"/>
      <c r="JD19" s="148"/>
      <c r="JE19" s="148"/>
      <c r="JF19" s="148"/>
      <c r="JG19" s="148"/>
      <c r="JH19" s="148"/>
      <c r="JI19" s="148"/>
      <c r="JJ19" s="148"/>
      <c r="JK19" s="148"/>
      <c r="JL19" s="148"/>
      <c r="JM19" s="148"/>
      <c r="JN19" s="148"/>
      <c r="JO19" s="148"/>
      <c r="JP19" s="148"/>
      <c r="JQ19" s="148"/>
      <c r="JR19" s="148"/>
      <c r="JS19" s="148"/>
      <c r="JT19" s="148"/>
      <c r="JU19" s="148"/>
      <c r="JV19" s="148"/>
      <c r="JW19" s="148"/>
      <c r="JX19" s="148"/>
      <c r="JY19" s="148"/>
      <c r="JZ19" s="148"/>
      <c r="KA19" s="148"/>
      <c r="KB19" s="148"/>
      <c r="KC19" s="148"/>
      <c r="KD19" s="148"/>
      <c r="KE19" s="148"/>
      <c r="KF19" s="148"/>
      <c r="KG19" s="148"/>
      <c r="KH19" s="148"/>
      <c r="KI19" s="148"/>
      <c r="KJ19" s="148"/>
      <c r="KK19" s="148"/>
      <c r="KL19" s="148"/>
      <c r="KM19" s="148"/>
      <c r="KN19" s="148"/>
      <c r="KO19" s="148"/>
      <c r="KP19" s="148"/>
      <c r="KQ19" s="148"/>
      <c r="KR19" s="148"/>
      <c r="KS19" s="148"/>
      <c r="KT19" s="148"/>
      <c r="KU19" s="148"/>
      <c r="KV19" s="148"/>
      <c r="KW19" s="148"/>
      <c r="KX19" s="148"/>
      <c r="KY19" s="148"/>
      <c r="KZ19" s="148"/>
      <c r="LA19" s="148"/>
      <c r="LB19" s="148"/>
      <c r="LC19" s="148"/>
      <c r="LD19" s="148"/>
      <c r="LE19" s="148"/>
      <c r="LF19" s="148"/>
      <c r="LG19" s="148"/>
    </row>
    <row r="20" spans="1:319">
      <c r="A20" s="152">
        <f t="shared" ref="A20:DW20" si="6">SUM(A17:A19)</f>
        <v>0</v>
      </c>
      <c r="B20" s="152">
        <f t="shared" si="6"/>
        <v>0</v>
      </c>
      <c r="C20" s="152">
        <f t="shared" si="6"/>
        <v>26311</v>
      </c>
      <c r="D20" s="152">
        <f t="shared" si="6"/>
        <v>0</v>
      </c>
      <c r="E20" s="152">
        <f t="shared" si="6"/>
        <v>0</v>
      </c>
      <c r="F20" s="152">
        <f t="shared" si="6"/>
        <v>0</v>
      </c>
      <c r="G20" s="152">
        <f t="shared" si="6"/>
        <v>0</v>
      </c>
      <c r="H20" s="152">
        <f t="shared" si="6"/>
        <v>0</v>
      </c>
      <c r="I20" s="152">
        <f t="shared" si="6"/>
        <v>27113</v>
      </c>
      <c r="J20" s="152">
        <f t="shared" si="6"/>
        <v>0</v>
      </c>
      <c r="K20" s="152">
        <f t="shared" si="6"/>
        <v>27133</v>
      </c>
      <c r="L20" s="152">
        <f t="shared" si="6"/>
        <v>0</v>
      </c>
      <c r="M20" s="152">
        <f t="shared" si="6"/>
        <v>27330</v>
      </c>
      <c r="N20" s="152">
        <f t="shared" si="6"/>
        <v>0</v>
      </c>
      <c r="O20" s="152">
        <f t="shared" si="6"/>
        <v>0</v>
      </c>
      <c r="P20" s="152">
        <f t="shared" si="6"/>
        <v>27039</v>
      </c>
      <c r="Q20" s="152">
        <f t="shared" si="6"/>
        <v>0</v>
      </c>
      <c r="R20" s="152">
        <f t="shared" si="6"/>
        <v>22078</v>
      </c>
      <c r="S20" s="152">
        <f t="shared" si="6"/>
        <v>0</v>
      </c>
      <c r="T20" s="152">
        <f t="shared" si="6"/>
        <v>0</v>
      </c>
      <c r="U20" s="152">
        <f t="shared" si="6"/>
        <v>0</v>
      </c>
      <c r="V20" s="152">
        <f t="shared" si="6"/>
        <v>22464</v>
      </c>
      <c r="W20" s="152">
        <f t="shared" si="6"/>
        <v>0</v>
      </c>
      <c r="X20" s="152">
        <f t="shared" si="6"/>
        <v>0</v>
      </c>
      <c r="Y20" s="152">
        <f t="shared" si="6"/>
        <v>0</v>
      </c>
      <c r="Z20" s="152">
        <f t="shared" si="6"/>
        <v>0</v>
      </c>
      <c r="AA20" s="152">
        <f t="shared" si="6"/>
        <v>23056</v>
      </c>
      <c r="AB20" s="152">
        <f t="shared" si="6"/>
        <v>0</v>
      </c>
      <c r="AC20" s="152">
        <f t="shared" si="6"/>
        <v>0</v>
      </c>
      <c r="AD20" s="152">
        <f t="shared" si="6"/>
        <v>22844</v>
      </c>
      <c r="AE20" s="152">
        <f t="shared" si="6"/>
        <v>0</v>
      </c>
      <c r="AF20" s="152">
        <f t="shared" si="6"/>
        <v>0</v>
      </c>
      <c r="AG20" s="152">
        <f t="shared" si="6"/>
        <v>0</v>
      </c>
      <c r="AH20" s="152">
        <f t="shared" si="6"/>
        <v>22936</v>
      </c>
      <c r="AI20" s="152">
        <f t="shared" si="6"/>
        <v>0</v>
      </c>
      <c r="AJ20" s="152">
        <f t="shared" si="6"/>
        <v>0</v>
      </c>
      <c r="AK20" s="152">
        <f t="shared" si="6"/>
        <v>23413</v>
      </c>
      <c r="AL20" s="152">
        <f t="shared" si="6"/>
        <v>0</v>
      </c>
      <c r="AM20" s="152">
        <f t="shared" si="6"/>
        <v>0</v>
      </c>
      <c r="AN20" s="152">
        <f t="shared" si="6"/>
        <v>0</v>
      </c>
      <c r="AO20" s="152">
        <f t="shared" si="6"/>
        <v>23084</v>
      </c>
      <c r="AP20" s="152">
        <f t="shared" si="6"/>
        <v>0</v>
      </c>
      <c r="AQ20" s="152">
        <f t="shared" si="6"/>
        <v>0</v>
      </c>
      <c r="AR20" s="152">
        <f t="shared" si="6"/>
        <v>23237</v>
      </c>
      <c r="AS20" s="152">
        <f t="shared" si="6"/>
        <v>0</v>
      </c>
      <c r="AT20" s="152">
        <f t="shared" si="6"/>
        <v>0</v>
      </c>
      <c r="AU20" s="152">
        <f t="shared" si="6"/>
        <v>22966</v>
      </c>
      <c r="AV20" s="152">
        <f t="shared" si="6"/>
        <v>22998</v>
      </c>
      <c r="AW20" s="152">
        <f t="shared" si="6"/>
        <v>0</v>
      </c>
      <c r="AX20" s="152">
        <f t="shared" si="6"/>
        <v>0</v>
      </c>
      <c r="AY20" s="152">
        <f t="shared" si="6"/>
        <v>0</v>
      </c>
      <c r="AZ20" s="152">
        <f t="shared" si="6"/>
        <v>22405</v>
      </c>
      <c r="BA20" s="152">
        <f t="shared" si="6"/>
        <v>22493</v>
      </c>
      <c r="BB20" s="152">
        <f t="shared" si="6"/>
        <v>0</v>
      </c>
      <c r="BC20" s="152">
        <f t="shared" si="6"/>
        <v>0</v>
      </c>
      <c r="BD20" s="152">
        <f t="shared" si="6"/>
        <v>23123</v>
      </c>
      <c r="BE20" s="152">
        <f t="shared" si="6"/>
        <v>23330</v>
      </c>
      <c r="BF20" s="152">
        <f t="shared" si="6"/>
        <v>0</v>
      </c>
      <c r="BG20" s="152">
        <f t="shared" si="6"/>
        <v>23364</v>
      </c>
      <c r="BH20" s="152">
        <f t="shared" si="6"/>
        <v>23381</v>
      </c>
      <c r="BI20" s="152">
        <f t="shared" si="6"/>
        <v>0</v>
      </c>
      <c r="BJ20" s="152">
        <f t="shared" si="6"/>
        <v>0</v>
      </c>
      <c r="BK20" s="152">
        <f t="shared" si="6"/>
        <v>23323</v>
      </c>
      <c r="BL20" s="152">
        <f t="shared" si="6"/>
        <v>0</v>
      </c>
      <c r="BM20" s="152">
        <f t="shared" si="6"/>
        <v>22436</v>
      </c>
      <c r="BN20" s="152">
        <f t="shared" si="6"/>
        <v>0</v>
      </c>
      <c r="BO20" s="152">
        <f t="shared" si="6"/>
        <v>22386</v>
      </c>
      <c r="BP20" s="152">
        <f t="shared" si="6"/>
        <v>0</v>
      </c>
      <c r="BQ20" s="152">
        <f t="shared" si="6"/>
        <v>0</v>
      </c>
      <c r="BR20" s="152">
        <f t="shared" si="6"/>
        <v>22957</v>
      </c>
      <c r="BS20" s="152">
        <f t="shared" si="6"/>
        <v>0</v>
      </c>
      <c r="BT20" s="152">
        <f t="shared" si="6"/>
        <v>0</v>
      </c>
      <c r="BU20" s="152">
        <f t="shared" si="6"/>
        <v>0</v>
      </c>
      <c r="BV20" s="152">
        <f t="shared" si="6"/>
        <v>23049</v>
      </c>
      <c r="BW20" s="152">
        <f t="shared" si="6"/>
        <v>0</v>
      </c>
      <c r="BX20" s="152">
        <f t="shared" si="6"/>
        <v>0</v>
      </c>
      <c r="BY20" s="152">
        <f t="shared" si="6"/>
        <v>0</v>
      </c>
      <c r="BZ20" s="152">
        <f t="shared" si="6"/>
        <v>22719</v>
      </c>
      <c r="CA20" s="152">
        <f t="shared" si="6"/>
        <v>22577</v>
      </c>
      <c r="CB20" s="152">
        <f t="shared" si="6"/>
        <v>22555</v>
      </c>
      <c r="CC20" s="152">
        <f t="shared" si="6"/>
        <v>0</v>
      </c>
      <c r="CD20" s="152">
        <f t="shared" si="6"/>
        <v>22711</v>
      </c>
      <c r="CE20" s="152">
        <f t="shared" si="6"/>
        <v>0</v>
      </c>
      <c r="CF20" s="152">
        <f t="shared" si="6"/>
        <v>22332</v>
      </c>
      <c r="CG20" s="152">
        <f t="shared" si="6"/>
        <v>0</v>
      </c>
      <c r="CH20" s="152">
        <f t="shared" si="6"/>
        <v>0</v>
      </c>
      <c r="CI20" s="152">
        <f t="shared" si="6"/>
        <v>22295</v>
      </c>
      <c r="CJ20" s="152">
        <f t="shared" si="6"/>
        <v>0</v>
      </c>
      <c r="CK20" s="152">
        <f t="shared" si="6"/>
        <v>21944</v>
      </c>
      <c r="CL20" s="152">
        <f t="shared" si="6"/>
        <v>0</v>
      </c>
      <c r="CM20" s="152">
        <f t="shared" si="6"/>
        <v>0</v>
      </c>
      <c r="CN20" s="152">
        <f t="shared" si="6"/>
        <v>0</v>
      </c>
      <c r="CO20" s="152">
        <f t="shared" si="6"/>
        <v>0</v>
      </c>
      <c r="CP20" s="152">
        <f t="shared" si="6"/>
        <v>21351</v>
      </c>
      <c r="CQ20" s="152">
        <f t="shared" si="6"/>
        <v>21106</v>
      </c>
      <c r="CR20" s="152">
        <f t="shared" si="6"/>
        <v>0</v>
      </c>
      <c r="CS20" s="152">
        <f t="shared" si="6"/>
        <v>0</v>
      </c>
      <c r="CT20" s="152">
        <f t="shared" si="6"/>
        <v>0</v>
      </c>
      <c r="CU20" s="152">
        <f t="shared" si="6"/>
        <v>0</v>
      </c>
      <c r="CV20" s="152">
        <f t="shared" si="6"/>
        <v>42752</v>
      </c>
      <c r="CW20" s="152">
        <f t="shared" si="6"/>
        <v>0</v>
      </c>
      <c r="CX20" s="152">
        <f t="shared" si="6"/>
        <v>0</v>
      </c>
      <c r="CY20" s="152">
        <f t="shared" si="6"/>
        <v>0</v>
      </c>
      <c r="CZ20" s="152">
        <f t="shared" si="6"/>
        <v>21609</v>
      </c>
      <c r="DA20" s="152">
        <f t="shared" si="6"/>
        <v>0</v>
      </c>
      <c r="DB20" s="152">
        <f t="shared" si="6"/>
        <v>0</v>
      </c>
      <c r="DC20" s="152">
        <f t="shared" si="6"/>
        <v>21669</v>
      </c>
      <c r="DD20" s="152">
        <f t="shared" si="6"/>
        <v>0</v>
      </c>
      <c r="DE20" s="152">
        <f t="shared" si="6"/>
        <v>21821</v>
      </c>
      <c r="DF20" s="152">
        <f t="shared" si="6"/>
        <v>0</v>
      </c>
      <c r="DG20" s="152">
        <f t="shared" si="6"/>
        <v>21773</v>
      </c>
      <c r="DH20" s="152">
        <f t="shared" si="6"/>
        <v>0</v>
      </c>
      <c r="DI20" s="152">
        <f t="shared" si="6"/>
        <v>22097</v>
      </c>
      <c r="DJ20" s="152">
        <f t="shared" si="6"/>
        <v>0</v>
      </c>
      <c r="DK20" s="152">
        <f t="shared" si="6"/>
        <v>0</v>
      </c>
      <c r="DL20" s="152">
        <f t="shared" si="6"/>
        <v>0</v>
      </c>
      <c r="DM20" s="152">
        <f t="shared" si="6"/>
        <v>0</v>
      </c>
      <c r="DN20" s="152">
        <f t="shared" si="6"/>
        <v>0</v>
      </c>
      <c r="DO20" s="152">
        <f t="shared" si="6"/>
        <v>0</v>
      </c>
      <c r="DP20" s="152">
        <f t="shared" si="6"/>
        <v>22558</v>
      </c>
      <c r="DQ20" s="152">
        <f t="shared" si="6"/>
        <v>22634</v>
      </c>
      <c r="DR20" s="152">
        <f t="shared" si="6"/>
        <v>22476</v>
      </c>
      <c r="DS20" s="152">
        <f t="shared" si="6"/>
        <v>0</v>
      </c>
      <c r="DT20" s="152">
        <f t="shared" si="6"/>
        <v>22539</v>
      </c>
      <c r="DU20" s="152">
        <f t="shared" si="6"/>
        <v>0</v>
      </c>
      <c r="DV20" s="152">
        <f t="shared" si="6"/>
        <v>22290</v>
      </c>
      <c r="DW20" s="152">
        <f t="shared" si="6"/>
        <v>22217</v>
      </c>
      <c r="DX20" s="148"/>
      <c r="DY20" s="148"/>
      <c r="DZ20" s="148"/>
      <c r="EA20" s="148"/>
      <c r="EB20" s="148"/>
      <c r="EC20" s="148"/>
      <c r="ED20" s="148"/>
      <c r="EE20" s="148"/>
      <c r="EF20" s="148"/>
      <c r="EG20" s="148"/>
      <c r="EH20" s="148"/>
      <c r="EI20" s="148"/>
      <c r="EJ20" s="148"/>
      <c r="EK20" s="148"/>
      <c r="EL20" s="148"/>
      <c r="EM20" s="148"/>
      <c r="EN20" s="148"/>
      <c r="EO20" s="148"/>
      <c r="EP20" s="148"/>
      <c r="EQ20" s="148"/>
      <c r="ER20" s="148"/>
      <c r="ES20" s="148"/>
      <c r="ET20" s="148"/>
      <c r="EU20" s="148"/>
      <c r="EV20" s="148"/>
      <c r="EW20" s="148"/>
      <c r="EX20" s="148"/>
      <c r="EY20" s="148"/>
      <c r="EZ20" s="148"/>
      <c r="FA20" s="148"/>
      <c r="FB20" s="148"/>
      <c r="FC20" s="148"/>
      <c r="FD20" s="148"/>
      <c r="FE20" s="148"/>
      <c r="FF20" s="148"/>
      <c r="FG20" s="148"/>
      <c r="FH20" s="148"/>
      <c r="FI20" s="148"/>
      <c r="FJ20" s="148"/>
      <c r="FK20" s="148"/>
      <c r="FL20" s="148"/>
      <c r="FM20" s="148"/>
      <c r="FN20" s="148"/>
      <c r="FO20" s="148"/>
      <c r="FP20" s="148"/>
      <c r="FQ20" s="148"/>
      <c r="FR20" s="148"/>
      <c r="FS20" s="148"/>
      <c r="FT20" s="148"/>
      <c r="FU20" s="148"/>
      <c r="FV20" s="148"/>
      <c r="FW20" s="148"/>
      <c r="FX20" s="148"/>
      <c r="FY20" s="148"/>
      <c r="FZ20" s="148"/>
      <c r="GA20" s="148"/>
      <c r="GB20" s="148"/>
      <c r="GC20" s="148"/>
      <c r="GD20" s="148"/>
      <c r="GE20" s="148"/>
      <c r="GF20" s="148"/>
      <c r="GG20" s="148"/>
      <c r="GH20" s="148"/>
      <c r="GI20" s="148"/>
      <c r="GJ20" s="148"/>
      <c r="GK20" s="148"/>
      <c r="GL20" s="148"/>
      <c r="GM20" s="148"/>
      <c r="GN20" s="148"/>
      <c r="GO20" s="148"/>
      <c r="GP20" s="148"/>
      <c r="GQ20" s="148"/>
      <c r="GR20" s="148"/>
      <c r="GS20" s="148"/>
      <c r="GT20" s="148"/>
      <c r="GU20" s="148"/>
      <c r="GV20" s="148"/>
      <c r="GW20" s="148"/>
      <c r="GX20" s="148"/>
      <c r="GY20" s="148"/>
      <c r="GZ20" s="148"/>
      <c r="HA20" s="148"/>
      <c r="HB20" s="148"/>
      <c r="HC20" s="148"/>
      <c r="HD20" s="148"/>
      <c r="HE20" s="148"/>
      <c r="HF20" s="148"/>
      <c r="HG20" s="148"/>
      <c r="HH20" s="148"/>
      <c r="HI20" s="148"/>
      <c r="HJ20" s="148"/>
      <c r="HK20" s="148"/>
      <c r="HL20" s="148"/>
      <c r="HM20" s="148"/>
      <c r="HN20" s="148"/>
      <c r="HO20" s="148"/>
      <c r="HP20" s="148"/>
      <c r="HQ20" s="148"/>
      <c r="HR20" s="148"/>
      <c r="HS20" s="148"/>
      <c r="HT20" s="148"/>
      <c r="HU20" s="148"/>
      <c r="HV20" s="148"/>
      <c r="HW20" s="148"/>
      <c r="HX20" s="148"/>
      <c r="HY20" s="148"/>
      <c r="HZ20" s="148"/>
      <c r="IA20" s="148"/>
      <c r="IB20" s="148"/>
      <c r="IC20" s="148"/>
      <c r="ID20" s="148"/>
      <c r="IE20" s="148"/>
      <c r="IF20" s="148"/>
      <c r="IG20" s="148"/>
      <c r="IH20" s="148"/>
      <c r="II20" s="148"/>
      <c r="IJ20" s="148"/>
      <c r="IK20" s="148"/>
      <c r="IL20" s="148"/>
      <c r="IM20" s="148"/>
      <c r="IN20" s="148"/>
      <c r="IO20" s="148"/>
      <c r="IP20" s="148"/>
      <c r="IQ20" s="148"/>
      <c r="IR20" s="148"/>
      <c r="IS20" s="148"/>
      <c r="IT20" s="148"/>
      <c r="IU20" s="148"/>
      <c r="IV20" s="148"/>
      <c r="IW20" s="148"/>
      <c r="IX20" s="148"/>
      <c r="IY20" s="148"/>
      <c r="IZ20" s="148"/>
      <c r="JA20" s="148"/>
      <c r="JB20" s="148"/>
      <c r="JC20" s="148"/>
      <c r="JD20" s="148"/>
      <c r="JE20" s="148"/>
      <c r="JF20" s="148"/>
      <c r="JG20" s="148"/>
      <c r="JH20" s="148"/>
      <c r="JI20" s="148"/>
      <c r="JJ20" s="148"/>
      <c r="JK20" s="148"/>
      <c r="JL20" s="148"/>
      <c r="JM20" s="148"/>
      <c r="JN20" s="148"/>
      <c r="JO20" s="148"/>
      <c r="JP20" s="148"/>
      <c r="JQ20" s="148"/>
      <c r="JR20" s="148"/>
      <c r="JS20" s="148"/>
      <c r="JT20" s="148"/>
      <c r="JU20" s="148"/>
      <c r="JV20" s="148"/>
      <c r="JW20" s="148"/>
      <c r="JX20" s="148"/>
      <c r="JY20" s="148"/>
      <c r="JZ20" s="148"/>
      <c r="KA20" s="148"/>
      <c r="KB20" s="148"/>
      <c r="KC20" s="148"/>
      <c r="KD20" s="148"/>
      <c r="KE20" s="148"/>
      <c r="KF20" s="148"/>
      <c r="KG20" s="148"/>
      <c r="KH20" s="148"/>
      <c r="KI20" s="148"/>
      <c r="KJ20" s="148"/>
      <c r="KK20" s="148"/>
      <c r="KL20" s="148"/>
      <c r="KM20" s="148"/>
      <c r="KN20" s="148"/>
      <c r="KO20" s="148"/>
      <c r="KP20" s="148"/>
      <c r="KQ20" s="148"/>
      <c r="KR20" s="148"/>
      <c r="KS20" s="148"/>
      <c r="KT20" s="148"/>
      <c r="KU20" s="148"/>
      <c r="KV20" s="148"/>
      <c r="KW20" s="148"/>
      <c r="KX20" s="148"/>
      <c r="KY20" s="148"/>
      <c r="KZ20" s="148"/>
      <c r="LA20" s="148"/>
      <c r="LB20" s="148"/>
      <c r="LC20" s="148"/>
      <c r="LD20" s="148"/>
      <c r="LE20" s="148"/>
      <c r="LF20" s="148"/>
      <c r="LG20" s="148"/>
    </row>
    <row r="21" spans="1:319">
      <c r="A21" s="153"/>
      <c r="B21" s="153"/>
      <c r="C21" s="153" t="s">
        <v>118</v>
      </c>
      <c r="D21" s="153"/>
      <c r="E21" s="153"/>
      <c r="F21" s="153"/>
      <c r="G21" s="153"/>
      <c r="H21" s="153"/>
      <c r="I21" s="153" t="s">
        <v>119</v>
      </c>
      <c r="J21" s="153"/>
      <c r="K21" s="153" t="s">
        <v>119</v>
      </c>
      <c r="L21" s="153"/>
      <c r="M21" s="153" t="s">
        <v>120</v>
      </c>
      <c r="N21" s="153"/>
      <c r="O21" s="153"/>
      <c r="P21" s="153" t="s">
        <v>121</v>
      </c>
      <c r="Q21" s="153"/>
      <c r="R21" s="153" t="s">
        <v>122</v>
      </c>
      <c r="S21" s="153"/>
      <c r="T21" s="153"/>
      <c r="U21" s="153"/>
      <c r="V21" s="153" t="s">
        <v>122</v>
      </c>
      <c r="W21" s="153"/>
      <c r="X21" s="153"/>
      <c r="Y21" s="153"/>
      <c r="Z21" s="153"/>
      <c r="AA21" s="153" t="s">
        <v>123</v>
      </c>
      <c r="AB21" s="153"/>
      <c r="AC21" s="153"/>
      <c r="AD21" s="153" t="s">
        <v>122</v>
      </c>
      <c r="AE21" s="153"/>
      <c r="AF21" s="153"/>
      <c r="AG21" s="153"/>
      <c r="AH21" s="153" t="s">
        <v>122</v>
      </c>
      <c r="AI21" s="153"/>
      <c r="AJ21" s="153"/>
      <c r="AK21" s="153" t="s">
        <v>122</v>
      </c>
      <c r="AL21" s="153"/>
      <c r="AM21" s="153"/>
      <c r="AN21" s="153"/>
      <c r="AO21" s="153" t="s">
        <v>124</v>
      </c>
      <c r="AP21" s="153"/>
      <c r="AQ21" s="153"/>
      <c r="AR21" s="153" t="s">
        <v>125</v>
      </c>
      <c r="AS21" s="153"/>
      <c r="AT21" s="153"/>
      <c r="AU21" s="153" t="s">
        <v>122</v>
      </c>
      <c r="AV21" s="153" t="s">
        <v>126</v>
      </c>
      <c r="AW21" s="153"/>
      <c r="AX21" s="153"/>
      <c r="AY21" s="153"/>
      <c r="AZ21" s="153" t="s">
        <v>127</v>
      </c>
      <c r="BA21" s="153" t="s">
        <v>125</v>
      </c>
      <c r="BB21" s="153"/>
      <c r="BC21" s="153"/>
      <c r="BD21" s="153" t="s">
        <v>128</v>
      </c>
      <c r="BE21" s="153" t="s">
        <v>123</v>
      </c>
      <c r="BF21" s="153"/>
      <c r="BG21" s="153" t="s">
        <v>126</v>
      </c>
      <c r="BH21" s="153" t="s">
        <v>122</v>
      </c>
      <c r="BI21" s="153"/>
      <c r="BJ21" s="153"/>
      <c r="BK21" s="153" t="s">
        <v>122</v>
      </c>
      <c r="BL21" s="153"/>
      <c r="BM21" s="153" t="s">
        <v>129</v>
      </c>
      <c r="BN21" s="153"/>
      <c r="BO21" s="153" t="s">
        <v>130</v>
      </c>
      <c r="BP21" s="153"/>
      <c r="BQ21" s="153"/>
      <c r="BR21" s="153" t="s">
        <v>131</v>
      </c>
      <c r="BV21" s="153" t="s">
        <v>125</v>
      </c>
      <c r="BZ21" s="153" t="s">
        <v>125</v>
      </c>
      <c r="CA21" s="153" t="s">
        <v>132</v>
      </c>
      <c r="CB21" s="153" t="s">
        <v>129</v>
      </c>
      <c r="CD21" s="153" t="s">
        <v>129</v>
      </c>
      <c r="CE21" s="153"/>
      <c r="CF21" s="153" t="s">
        <v>131</v>
      </c>
      <c r="CG21" s="153"/>
      <c r="CH21" s="153"/>
      <c r="CI21" s="153" t="s">
        <v>129</v>
      </c>
      <c r="CJ21" s="153"/>
      <c r="CK21" s="153" t="s">
        <v>129</v>
      </c>
      <c r="CL21" s="153"/>
      <c r="CM21" s="153"/>
      <c r="CN21" s="153"/>
      <c r="CO21" s="153"/>
      <c r="CP21" s="153" t="s">
        <v>125</v>
      </c>
      <c r="CQ21" s="153" t="s">
        <v>133</v>
      </c>
      <c r="CR21" s="153"/>
      <c r="CS21" s="153"/>
      <c r="CT21" s="153"/>
      <c r="CU21" s="153"/>
      <c r="CV21" s="153" t="s">
        <v>134</v>
      </c>
      <c r="CW21" s="153"/>
      <c r="CX21" s="153"/>
      <c r="CY21" s="153"/>
      <c r="CZ21" s="153" t="s">
        <v>134</v>
      </c>
      <c r="DA21" s="153"/>
      <c r="DB21" s="153"/>
      <c r="DC21" s="153" t="s">
        <v>122</v>
      </c>
      <c r="DD21" s="153"/>
      <c r="DE21" s="153" t="s">
        <v>129</v>
      </c>
      <c r="DF21" s="153"/>
      <c r="DG21" s="153" t="s">
        <v>129</v>
      </c>
      <c r="DH21" s="153"/>
      <c r="DI21" s="153" t="s">
        <v>129</v>
      </c>
      <c r="DJ21" s="153"/>
      <c r="DK21" s="153"/>
      <c r="DL21" s="153"/>
      <c r="DM21" s="153"/>
      <c r="DN21" s="153"/>
      <c r="DO21" s="153"/>
      <c r="DP21" s="153" t="s">
        <v>131</v>
      </c>
      <c r="DQ21" s="153" t="s">
        <v>135</v>
      </c>
      <c r="DR21" s="153" t="s">
        <v>131</v>
      </c>
      <c r="DS21" s="153"/>
      <c r="DT21" s="153" t="s">
        <v>129</v>
      </c>
      <c r="DU21" s="153"/>
      <c r="DV21" s="153" t="s">
        <v>131</v>
      </c>
      <c r="DW21" s="153"/>
      <c r="DX21" s="153"/>
      <c r="DY21" s="153"/>
      <c r="DZ21" s="153"/>
      <c r="EA21" s="153"/>
      <c r="EB21" s="153"/>
      <c r="EC21" s="153"/>
      <c r="ED21" s="153"/>
      <c r="EE21" s="153"/>
      <c r="EF21" s="153"/>
      <c r="EG21" s="153"/>
      <c r="EH21" s="153"/>
      <c r="EI21" s="153"/>
      <c r="EJ21" s="153"/>
      <c r="EK21" s="153"/>
      <c r="EL21" s="153"/>
      <c r="EM21" s="153"/>
      <c r="EN21" s="153"/>
      <c r="EO21" s="153"/>
      <c r="EP21" s="153"/>
      <c r="EQ21" s="153"/>
      <c r="ER21" s="153"/>
      <c r="ES21" s="153"/>
      <c r="ET21" s="153"/>
      <c r="EU21" s="153"/>
      <c r="EV21" s="153"/>
      <c r="EW21" s="153"/>
      <c r="EX21" s="153"/>
      <c r="EY21" s="153"/>
      <c r="EZ21" s="153"/>
      <c r="FA21" s="153"/>
      <c r="FB21" s="153"/>
      <c r="FC21" s="153"/>
      <c r="FD21" s="153"/>
      <c r="FE21" s="153"/>
      <c r="FF21" s="153"/>
      <c r="FG21" s="153"/>
      <c r="FH21" s="153"/>
      <c r="FI21" s="153"/>
      <c r="FJ21" s="153"/>
      <c r="FK21" s="153"/>
      <c r="FL21" s="153"/>
      <c r="FM21" s="153"/>
      <c r="FN21" s="153"/>
      <c r="FO21" s="153"/>
      <c r="FP21" s="153"/>
      <c r="FQ21" s="153"/>
      <c r="FR21" s="153"/>
      <c r="FS21" s="153"/>
      <c r="FT21" s="153"/>
      <c r="FU21" s="153"/>
      <c r="FV21" s="153"/>
      <c r="FW21" s="153"/>
      <c r="FX21" s="153"/>
      <c r="FY21" s="153"/>
      <c r="FZ21" s="153"/>
      <c r="GA21" s="153"/>
      <c r="GB21" s="153"/>
      <c r="GC21" s="153"/>
      <c r="GD21" s="153"/>
      <c r="GE21" s="153"/>
      <c r="GF21" s="153"/>
      <c r="GG21" s="153"/>
      <c r="GH21" s="153"/>
      <c r="GI21" s="153"/>
      <c r="GJ21" s="153"/>
      <c r="GK21" s="153"/>
      <c r="GL21" s="153"/>
      <c r="GM21" s="153"/>
      <c r="GN21" s="153"/>
      <c r="GO21" s="153"/>
      <c r="GP21" s="153"/>
      <c r="GQ21" s="153"/>
      <c r="GR21" s="153"/>
      <c r="GS21" s="153"/>
      <c r="GT21" s="153"/>
      <c r="GU21" s="153"/>
      <c r="GV21" s="153"/>
      <c r="GW21" s="153"/>
      <c r="GX21" s="153"/>
      <c r="GY21" s="153"/>
      <c r="GZ21" s="153"/>
      <c r="HA21" s="153"/>
      <c r="HB21" s="153"/>
      <c r="HC21" s="153"/>
      <c r="HD21" s="153"/>
      <c r="HE21" s="153"/>
      <c r="HF21" s="153"/>
      <c r="HG21" s="153"/>
      <c r="HH21" s="153"/>
      <c r="HI21" s="153"/>
      <c r="HJ21" s="153"/>
      <c r="HK21" s="153"/>
      <c r="HL21" s="153"/>
      <c r="HM21" s="153"/>
      <c r="HN21" s="153"/>
      <c r="HO21" s="153"/>
      <c r="HP21" s="153"/>
      <c r="HQ21" s="153"/>
      <c r="HR21" s="153"/>
      <c r="HS21" s="153"/>
      <c r="HT21" s="153"/>
      <c r="HU21" s="153"/>
      <c r="HV21" s="153"/>
      <c r="HW21" s="153"/>
      <c r="HX21" s="153"/>
      <c r="HY21" s="153"/>
      <c r="HZ21" s="153"/>
      <c r="IA21" s="153"/>
      <c r="IB21" s="153"/>
      <c r="IC21" s="153"/>
      <c r="ID21" s="153"/>
      <c r="IE21" s="153"/>
      <c r="IF21" s="153"/>
      <c r="IG21" s="153"/>
      <c r="IH21" s="153"/>
      <c r="II21" s="153"/>
      <c r="IJ21" s="153"/>
      <c r="IK21" s="153"/>
      <c r="IL21" s="153"/>
      <c r="IM21" s="153"/>
      <c r="IN21" s="153"/>
      <c r="IO21" s="153"/>
      <c r="IP21" s="153"/>
      <c r="IQ21" s="153"/>
      <c r="IR21" s="153"/>
      <c r="IS21" s="153"/>
      <c r="IT21" s="153"/>
      <c r="IU21" s="153"/>
      <c r="IV21" s="153"/>
      <c r="IW21" s="153"/>
      <c r="IX21" s="153"/>
      <c r="IY21" s="153"/>
      <c r="IZ21" s="153"/>
      <c r="JA21" s="153"/>
      <c r="JB21" s="153"/>
      <c r="JC21" s="153"/>
      <c r="JD21" s="153"/>
      <c r="JE21" s="153"/>
      <c r="JF21" s="153"/>
      <c r="JG21" s="153"/>
      <c r="JH21" s="153"/>
      <c r="JI21" s="153"/>
      <c r="JJ21" s="153"/>
      <c r="JK21" s="153"/>
      <c r="JL21" s="153"/>
      <c r="JM21" s="153"/>
      <c r="JN21" s="153"/>
      <c r="JO21" s="153"/>
      <c r="JP21" s="153"/>
      <c r="JQ21" s="153"/>
      <c r="JR21" s="153"/>
      <c r="JS21" s="153"/>
      <c r="JT21" s="153"/>
      <c r="JU21" s="153"/>
      <c r="JV21" s="153"/>
      <c r="JW21" s="153"/>
      <c r="JX21" s="153"/>
      <c r="JY21" s="153"/>
      <c r="JZ21" s="153"/>
      <c r="KA21" s="153"/>
      <c r="KB21" s="153"/>
      <c r="KC21" s="153"/>
      <c r="KD21" s="153"/>
      <c r="KE21" s="153"/>
      <c r="KF21" s="153"/>
      <c r="KG21" s="153"/>
      <c r="KH21" s="153"/>
      <c r="KI21" s="153"/>
      <c r="KJ21" s="153"/>
      <c r="KK21" s="153"/>
      <c r="KL21" s="153"/>
      <c r="KM21" s="153"/>
      <c r="KN21" s="153"/>
      <c r="KO21" s="153"/>
      <c r="KP21" s="153"/>
      <c r="KQ21" s="153"/>
      <c r="KR21" s="153"/>
      <c r="KS21" s="153"/>
      <c r="KT21" s="153"/>
      <c r="KU21" s="153"/>
      <c r="KV21" s="153"/>
      <c r="KW21" s="153"/>
      <c r="KX21" s="153"/>
      <c r="KY21" s="153"/>
      <c r="KZ21" s="153"/>
      <c r="LA21" s="153"/>
      <c r="LB21" s="153"/>
      <c r="LC21" s="153"/>
      <c r="LD21" s="153"/>
      <c r="LE21" s="153"/>
      <c r="LF21" s="153"/>
      <c r="LG21" s="153"/>
    </row>
    <row r="22" spans="1:319">
      <c r="AH22" s="154" t="s">
        <v>136</v>
      </c>
      <c r="CV22" s="153" t="s">
        <v>135</v>
      </c>
    </row>
    <row r="23" spans="1:319">
      <c r="AH23" s="154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35"/>
  <sheetViews>
    <sheetView workbookViewId="0"/>
  </sheetViews>
  <sheetFormatPr baseColWidth="10" defaultColWidth="14.42578125" defaultRowHeight="15" customHeight="1"/>
  <sheetData>
    <row r="1" spans="1:3">
      <c r="A1" s="151"/>
      <c r="B1" s="151" t="s">
        <v>138</v>
      </c>
    </row>
    <row r="2" spans="1:3">
      <c r="C2" s="151" t="s">
        <v>139</v>
      </c>
    </row>
    <row r="4" spans="1:3">
      <c r="B4" s="151" t="s">
        <v>140</v>
      </c>
    </row>
    <row r="5" spans="1:3">
      <c r="C5" s="151" t="s">
        <v>141</v>
      </c>
    </row>
    <row r="7" spans="1:3">
      <c r="B7" s="151" t="s">
        <v>142</v>
      </c>
    </row>
    <row r="8" spans="1:3">
      <c r="C8" s="151" t="s">
        <v>143</v>
      </c>
    </row>
    <row r="10" spans="1:3">
      <c r="B10" s="151" t="s">
        <v>144</v>
      </c>
    </row>
    <row r="11" spans="1:3">
      <c r="C11" s="151" t="s">
        <v>145</v>
      </c>
    </row>
    <row r="13" spans="1:3">
      <c r="B13" s="151" t="s">
        <v>146</v>
      </c>
    </row>
    <row r="14" spans="1:3">
      <c r="C14" s="151" t="s">
        <v>147</v>
      </c>
    </row>
    <row r="16" spans="1:3">
      <c r="B16" s="151" t="s">
        <v>148</v>
      </c>
    </row>
    <row r="17" spans="2:3">
      <c r="C17" s="151" t="s">
        <v>149</v>
      </c>
    </row>
    <row r="19" spans="2:3">
      <c r="B19" s="151" t="s">
        <v>150</v>
      </c>
    </row>
    <row r="20" spans="2:3">
      <c r="C20" s="151" t="s">
        <v>151</v>
      </c>
    </row>
    <row r="22" spans="2:3">
      <c r="B22" s="151" t="s">
        <v>152</v>
      </c>
    </row>
    <row r="23" spans="2:3">
      <c r="C23" s="151" t="s">
        <v>153</v>
      </c>
    </row>
    <row r="25" spans="2:3">
      <c r="B25" s="151" t="s">
        <v>154</v>
      </c>
    </row>
    <row r="26" spans="2:3">
      <c r="C26" s="151" t="s">
        <v>155</v>
      </c>
    </row>
    <row r="28" spans="2:3">
      <c r="B28" s="151" t="s">
        <v>156</v>
      </c>
    </row>
    <row r="29" spans="2:3">
      <c r="C29" s="151" t="s">
        <v>157</v>
      </c>
    </row>
    <row r="31" spans="2:3">
      <c r="B31" s="151" t="s">
        <v>158</v>
      </c>
    </row>
    <row r="32" spans="2:3">
      <c r="C32" s="151" t="s">
        <v>159</v>
      </c>
    </row>
    <row r="34" spans="2:3">
      <c r="B34" s="151" t="s">
        <v>160</v>
      </c>
    </row>
    <row r="35" spans="2:3">
      <c r="C35" s="151" t="s">
        <v>161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M7"/>
  <sheetViews>
    <sheetView workbookViewId="0"/>
  </sheetViews>
  <sheetFormatPr baseColWidth="10" defaultColWidth="14.42578125" defaultRowHeight="15" customHeight="1"/>
  <sheetData>
    <row r="2" spans="1:13">
      <c r="A2" s="124" t="s">
        <v>79</v>
      </c>
      <c r="B2" s="124" t="s">
        <v>53</v>
      </c>
      <c r="C2" s="124" t="s">
        <v>54</v>
      </c>
      <c r="D2" s="124" t="s">
        <v>55</v>
      </c>
      <c r="E2" s="124" t="s">
        <v>56</v>
      </c>
      <c r="F2" s="124" t="s">
        <v>57</v>
      </c>
      <c r="G2" s="124" t="s">
        <v>58</v>
      </c>
      <c r="H2" s="124" t="s">
        <v>59</v>
      </c>
      <c r="I2" s="124" t="s">
        <v>60</v>
      </c>
      <c r="J2" s="124" t="s">
        <v>61</v>
      </c>
      <c r="K2" s="124" t="s">
        <v>62</v>
      </c>
      <c r="L2" s="124" t="s">
        <v>63</v>
      </c>
      <c r="M2" s="124" t="s">
        <v>64</v>
      </c>
    </row>
    <row r="3" spans="1:13">
      <c r="A3" s="125">
        <v>2024</v>
      </c>
      <c r="B3" s="155">
        <v>25380000</v>
      </c>
      <c r="C3" s="155">
        <v>22030000</v>
      </c>
      <c r="D3" s="155">
        <v>24180000</v>
      </c>
      <c r="E3" s="155">
        <v>34060000</v>
      </c>
      <c r="F3" s="155">
        <v>37660000</v>
      </c>
      <c r="G3" s="155">
        <v>30510000</v>
      </c>
      <c r="H3" s="155">
        <v>34650000</v>
      </c>
      <c r="I3" s="156">
        <v>0</v>
      </c>
      <c r="J3" s="156">
        <v>0</v>
      </c>
      <c r="K3" s="156">
        <v>0</v>
      </c>
      <c r="L3" s="156">
        <v>0</v>
      </c>
      <c r="M3" s="156">
        <v>0</v>
      </c>
    </row>
    <row r="4" spans="1:13">
      <c r="A4" s="125">
        <v>2023</v>
      </c>
      <c r="B4" s="155">
        <v>22177000</v>
      </c>
      <c r="C4" s="155">
        <v>21658000</v>
      </c>
      <c r="D4" s="155">
        <v>21850000</v>
      </c>
      <c r="E4" s="155">
        <v>17950000</v>
      </c>
      <c r="F4" s="155">
        <v>23350000</v>
      </c>
      <c r="G4" s="155">
        <v>23610000</v>
      </c>
      <c r="H4" s="155">
        <v>18400000</v>
      </c>
      <c r="I4" s="155">
        <v>20730000</v>
      </c>
      <c r="J4" s="155">
        <v>18103650</v>
      </c>
      <c r="K4" s="155">
        <v>20771000</v>
      </c>
      <c r="L4" s="155">
        <v>21110000</v>
      </c>
      <c r="M4" s="155">
        <v>24755000</v>
      </c>
    </row>
    <row r="6" spans="1:13">
      <c r="A6" s="125" t="s">
        <v>80</v>
      </c>
      <c r="B6" s="157">
        <f t="shared" ref="B6:M6" si="0">B3-B4</f>
        <v>3203000</v>
      </c>
      <c r="C6" s="157">
        <f t="shared" si="0"/>
        <v>372000</v>
      </c>
      <c r="D6" s="157">
        <f t="shared" si="0"/>
        <v>2330000</v>
      </c>
      <c r="E6" s="157">
        <f t="shared" si="0"/>
        <v>16110000</v>
      </c>
      <c r="F6" s="157">
        <f t="shared" si="0"/>
        <v>14310000</v>
      </c>
      <c r="G6" s="157">
        <f t="shared" si="0"/>
        <v>6900000</v>
      </c>
      <c r="H6" s="157">
        <f t="shared" si="0"/>
        <v>16250000</v>
      </c>
      <c r="I6" s="157">
        <f t="shared" si="0"/>
        <v>-20730000</v>
      </c>
      <c r="J6" s="157">
        <f t="shared" si="0"/>
        <v>-18103650</v>
      </c>
      <c r="K6" s="157">
        <f t="shared" si="0"/>
        <v>-20771000</v>
      </c>
      <c r="L6" s="157">
        <f t="shared" si="0"/>
        <v>-21110000</v>
      </c>
      <c r="M6" s="157">
        <f t="shared" si="0"/>
        <v>-24755000</v>
      </c>
    </row>
    <row r="7" spans="1:13">
      <c r="B7" s="158">
        <f t="shared" ref="B7:M7" si="1">B6/B4</f>
        <v>0.14442891283762457</v>
      </c>
      <c r="C7" s="158">
        <f t="shared" si="1"/>
        <v>1.7176101209714655E-2</v>
      </c>
      <c r="D7" s="158">
        <f t="shared" si="1"/>
        <v>0.10663615560640732</v>
      </c>
      <c r="E7" s="158">
        <f t="shared" si="1"/>
        <v>0.89749303621169918</v>
      </c>
      <c r="F7" s="158">
        <f t="shared" si="1"/>
        <v>0.61284796573875799</v>
      </c>
      <c r="G7" s="158">
        <f t="shared" si="1"/>
        <v>0.29224904701397714</v>
      </c>
      <c r="H7" s="158">
        <f t="shared" si="1"/>
        <v>0.88315217391304346</v>
      </c>
      <c r="I7" s="158">
        <f t="shared" si="1"/>
        <v>-1</v>
      </c>
      <c r="J7" s="158">
        <f t="shared" si="1"/>
        <v>-1</v>
      </c>
      <c r="K7" s="158">
        <f t="shared" si="1"/>
        <v>-1</v>
      </c>
      <c r="L7" s="158">
        <f t="shared" si="1"/>
        <v>-1</v>
      </c>
      <c r="M7" s="158">
        <f t="shared" si="1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VECTOR FONDEOS DIARIOS</vt:lpstr>
      <vt:lpstr>CONSOLIDADO 2024</vt:lpstr>
      <vt:lpstr>CONSOLIDADO 2023</vt:lpstr>
      <vt:lpstr>COMPRA USD</vt:lpstr>
      <vt:lpstr>SWIFT</vt:lpstr>
      <vt:lpstr>Hoja 28</vt:lpstr>
      <vt:lpstr>Hoja 32</vt:lpstr>
      <vt:lpstr>CLP</vt:lpstr>
      <vt:lpstr>ENTIDAD</vt:lpstr>
      <vt:lpstr>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Constanza Perez</cp:lastModifiedBy>
  <dcterms:created xsi:type="dcterms:W3CDTF">2020-01-15T14:59:53Z</dcterms:created>
  <dcterms:modified xsi:type="dcterms:W3CDTF">2024-11-08T22:08:08Z</dcterms:modified>
</cp:coreProperties>
</file>