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vak\OneDrive\Рабочий стол\VSU\спэд\"/>
    </mc:Choice>
  </mc:AlternateContent>
  <bookViews>
    <workbookView xWindow="0" yWindow="0" windowWidth="7332" windowHeight="9552"/>
  </bookViews>
  <sheets>
    <sheet name="Электротовары_склад" sheetId="1" r:id="rId1"/>
    <sheet name="Электротовары_магазин" sheetId="2" r:id="rId2"/>
    <sheet name="Консолидация" sheetId="9" r:id="rId3"/>
    <sheet name="Впомогательный" sheetId="5" r:id="rId4"/>
    <sheet name="BY" sheetId="3" r:id="rId5"/>
    <sheet name="RUB" sheetId="4" r:id="rId6"/>
  </sheets>
  <calcPr calcId="152511"/>
  <pivotCaches>
    <pivotCache cacheId="3" r:id="rId7"/>
  </pivotCaches>
</workbook>
</file>

<file path=xl/calcChain.xml><?xml version="1.0" encoding="utf-8"?>
<calcChain xmlns="http://schemas.openxmlformats.org/spreadsheetml/2006/main">
  <c r="D12" i="1" l="1"/>
  <c r="C3" i="5" l="1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3" i="5"/>
  <c r="D9" i="1"/>
  <c r="D10" i="1"/>
  <c r="D11" i="1"/>
  <c r="D13" i="1"/>
  <c r="D14" i="1"/>
  <c r="D15" i="1"/>
  <c r="D16" i="1"/>
  <c r="D17" i="1"/>
  <c r="D2" i="1"/>
  <c r="D3" i="1"/>
  <c r="D4" i="1"/>
  <c r="D5" i="1"/>
  <c r="D6" i="1"/>
  <c r="D7" i="1"/>
  <c r="D8" i="1"/>
  <c r="I25" i="4" l="1"/>
  <c r="G25" i="4"/>
  <c r="E25" i="4"/>
  <c r="C25" i="4"/>
  <c r="I24" i="4"/>
  <c r="G24" i="4"/>
  <c r="E24" i="4"/>
  <c r="C24" i="4"/>
  <c r="I23" i="4"/>
  <c r="G23" i="4"/>
  <c r="E23" i="4"/>
  <c r="C23" i="4"/>
  <c r="I22" i="4"/>
  <c r="G22" i="4"/>
  <c r="E22" i="4"/>
  <c r="C22" i="4"/>
  <c r="I21" i="4"/>
  <c r="G21" i="4"/>
  <c r="E21" i="4"/>
  <c r="C21" i="4"/>
  <c r="I20" i="4"/>
  <c r="G20" i="4"/>
  <c r="E20" i="4"/>
  <c r="C20" i="4"/>
  <c r="I19" i="4"/>
  <c r="G19" i="4"/>
  <c r="E19" i="4"/>
  <c r="C19" i="4"/>
  <c r="I18" i="4"/>
  <c r="G18" i="4"/>
  <c r="E18" i="4"/>
  <c r="C18" i="4"/>
  <c r="I17" i="4"/>
  <c r="G17" i="4"/>
  <c r="E17" i="4"/>
  <c r="C17" i="4"/>
  <c r="I16" i="4"/>
  <c r="G16" i="4"/>
  <c r="E16" i="4"/>
  <c r="C16" i="4"/>
  <c r="I13" i="4"/>
  <c r="G13" i="4"/>
  <c r="E13" i="4"/>
  <c r="I12" i="4"/>
  <c r="G12" i="4"/>
  <c r="E12" i="4"/>
  <c r="C12" i="4"/>
  <c r="I11" i="4"/>
  <c r="G11" i="4"/>
  <c r="E11" i="4"/>
  <c r="E10" i="4"/>
  <c r="I9" i="4"/>
  <c r="H9" i="4"/>
  <c r="G9" i="4"/>
  <c r="F9" i="4"/>
  <c r="E9" i="4"/>
  <c r="D9" i="4"/>
  <c r="C9" i="4"/>
  <c r="B9" i="4"/>
  <c r="I8" i="4"/>
  <c r="G8" i="4"/>
  <c r="E8" i="4"/>
  <c r="C8" i="4"/>
  <c r="I7" i="4"/>
  <c r="G7" i="4"/>
  <c r="E7" i="4"/>
  <c r="I6" i="4"/>
  <c r="G6" i="4"/>
  <c r="E6" i="4"/>
  <c r="I5" i="4"/>
  <c r="G5" i="4"/>
  <c r="E5" i="4"/>
  <c r="C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I25" i="3"/>
  <c r="G25" i="3"/>
  <c r="E25" i="3"/>
  <c r="C25" i="3"/>
  <c r="I24" i="3"/>
  <c r="G24" i="3"/>
  <c r="E24" i="3"/>
  <c r="C24" i="3"/>
  <c r="I23" i="3"/>
  <c r="G23" i="3"/>
  <c r="E23" i="3"/>
  <c r="C23" i="3"/>
  <c r="I22" i="3"/>
  <c r="G22" i="3"/>
  <c r="E22" i="3"/>
  <c r="C22" i="3"/>
  <c r="I21" i="3"/>
  <c r="G21" i="3"/>
  <c r="E21" i="3"/>
  <c r="C21" i="3"/>
  <c r="I20" i="3"/>
  <c r="G20" i="3"/>
  <c r="E20" i="3"/>
  <c r="C20" i="3"/>
  <c r="I19" i="3"/>
  <c r="G19" i="3"/>
  <c r="E19" i="3"/>
  <c r="C19" i="3"/>
  <c r="I18" i="3"/>
  <c r="G18" i="3"/>
  <c r="E18" i="3"/>
  <c r="C18" i="3"/>
  <c r="I17" i="3"/>
  <c r="G17" i="3"/>
  <c r="E17" i="3"/>
  <c r="C17" i="3"/>
  <c r="I16" i="3"/>
  <c r="G16" i="3"/>
  <c r="E16" i="3"/>
  <c r="C16" i="3"/>
  <c r="I14" i="3"/>
  <c r="G14" i="3"/>
  <c r="E14" i="3"/>
  <c r="I13" i="3"/>
  <c r="G13" i="3"/>
  <c r="E13" i="3"/>
  <c r="I12" i="3"/>
  <c r="G12" i="3"/>
  <c r="E12" i="3"/>
  <c r="C12" i="3"/>
  <c r="I11" i="3"/>
  <c r="G11" i="3"/>
  <c r="E11" i="3"/>
  <c r="I10" i="3"/>
  <c r="G10" i="3"/>
  <c r="E10" i="3"/>
  <c r="I9" i="3"/>
  <c r="H9" i="3"/>
  <c r="G9" i="3"/>
  <c r="F9" i="3"/>
  <c r="E9" i="3"/>
  <c r="D9" i="3"/>
  <c r="C9" i="3"/>
  <c r="B9" i="3"/>
  <c r="I8" i="3"/>
  <c r="G8" i="3"/>
  <c r="E8" i="3"/>
  <c r="C8" i="3"/>
  <c r="I7" i="3"/>
  <c r="G7" i="3"/>
  <c r="E7" i="3"/>
  <c r="I6" i="3"/>
  <c r="G6" i="3"/>
  <c r="E6" i="3"/>
  <c r="I5" i="3"/>
  <c r="G5" i="3"/>
  <c r="E5" i="3"/>
  <c r="C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A1" i="2"/>
</calcChain>
</file>

<file path=xl/sharedStrings.xml><?xml version="1.0" encoding="utf-8"?>
<sst xmlns="http://schemas.openxmlformats.org/spreadsheetml/2006/main" count="206" uniqueCount="85">
  <si>
    <r>
      <rPr>
        <sz val="9"/>
        <color rgb="FF000000"/>
        <rFont val="Calibri"/>
        <family val="2"/>
      </rPr>
      <t>Чехол влагоустойчивый 13*25 большой</t>
    </r>
  </si>
  <si>
    <r>
      <rPr>
        <sz val="9"/>
        <color rgb="FF000000"/>
        <rFont val="Calibri"/>
        <family val="2"/>
      </rPr>
      <t>Держатель д/телефона Заряд Адиком</t>
    </r>
  </si>
  <si>
    <r>
      <rPr>
        <sz val="9"/>
        <color rgb="FF000000"/>
        <rFont val="Calibri"/>
        <family val="2"/>
      </rPr>
      <t>С/удлинитель 5м</t>
    </r>
  </si>
  <si>
    <r>
      <rPr>
        <sz val="9"/>
        <color rgb="FF000000"/>
        <rFont val="Calibri"/>
        <family val="2"/>
      </rPr>
      <t>Батарейки 4шт солевые ААА 925-051</t>
    </r>
  </si>
  <si>
    <t>Артикул</t>
  </si>
  <si>
    <t>Наименивание</t>
  </si>
  <si>
    <t>Цена</t>
  </si>
  <si>
    <t>Наличие в магазине</t>
  </si>
  <si>
    <t>Мicro SD 16GВ Smart сlass 10</t>
  </si>
  <si>
    <t>USB накопитель 8GВ Тгansend/флешка</t>
  </si>
  <si>
    <t>Зарядное устройство Iphone 5 3в1</t>
  </si>
  <si>
    <t>Перчатки Тоuch Gloves NO.7 д/сенс.</t>
  </si>
  <si>
    <t>Наушники МРЗ вакуумные GI 973041</t>
  </si>
  <si>
    <t>Соmtech для холодильников 15вт Е14</t>
  </si>
  <si>
    <t>Лампа миньон 60Вт прозрачная</t>
  </si>
  <si>
    <t>Тройник RUS 6А ТОКЕR</t>
  </si>
  <si>
    <t>Эл-т питания Dаеwоо бF22 SW1/10</t>
  </si>
  <si>
    <t>ЕNERGIZER LR6 ВР4</t>
  </si>
  <si>
    <t>0019723</t>
  </si>
  <si>
    <t>0019722</t>
  </si>
  <si>
    <t>0009109</t>
  </si>
  <si>
    <t>0009113</t>
  </si>
  <si>
    <t>0008828</t>
  </si>
  <si>
    <t>0008099</t>
  </si>
  <si>
    <t>0005746</t>
  </si>
  <si>
    <t>0027700</t>
  </si>
  <si>
    <t>0006138</t>
  </si>
  <si>
    <t>0008406</t>
  </si>
  <si>
    <t>0019617</t>
  </si>
  <si>
    <t>0011059</t>
  </si>
  <si>
    <t>0027314</t>
  </si>
  <si>
    <t>0027315</t>
  </si>
  <si>
    <t>0027316</t>
  </si>
  <si>
    <t>0027317</t>
  </si>
  <si>
    <t>Номер торгового зала</t>
  </si>
  <si>
    <t>Minamoto R03 SW4</t>
  </si>
  <si>
    <t>Лампа миньон 60Вт матовая</t>
  </si>
  <si>
    <t>LG LR6 BP4</t>
  </si>
  <si>
    <t>отсутствует</t>
  </si>
  <si>
    <t>есть</t>
  </si>
  <si>
    <t>Паяльник З0вт, 220В 646-276</t>
  </si>
  <si>
    <t>Наименование статей</t>
  </si>
  <si>
    <t>Остаток ДС на начало месяца</t>
  </si>
  <si>
    <t>2. Платежи:</t>
  </si>
  <si>
    <t>1. Поступления:</t>
  </si>
  <si>
    <t>1.1. Выручка, в том числе</t>
  </si>
  <si>
    <t>1.2. Возарат НДС</t>
  </si>
  <si>
    <t>1.3. Взнос в УФ</t>
  </si>
  <si>
    <t>1.4. Прочие поступления</t>
  </si>
  <si>
    <t>2.2. Услуги связи (телефон, интернет)</t>
  </si>
  <si>
    <t>2.3. Услуги банка</t>
  </si>
  <si>
    <t>2.4. Раскоды на подбор и обучение персонала</t>
  </si>
  <si>
    <t>2.5. Канцелярские и хоз.расходы</t>
  </si>
  <si>
    <t>2.6. Чай хофе, вода</t>
  </si>
  <si>
    <t>2.9. Приобретение компьстерной техники</t>
  </si>
  <si>
    <t>2.11. Корпоратив, хакатон, игродень</t>
  </si>
  <si>
    <t>2.13. Аудит</t>
  </si>
  <si>
    <t>2.14. Ремонт нового офиса</t>
  </si>
  <si>
    <t>2.20. Лицензии</t>
  </si>
  <si>
    <t>2.21. Медицинское стракование сотрудников</t>
  </si>
  <si>
    <t>2.1. Командировочные раскоды</t>
  </si>
  <si>
    <t>2.7. Информационные и консультационные услуги (подписка, Консультант+,услуги по переводу, 1C)</t>
  </si>
  <si>
    <t>2.8. Приобретение мебели и производственного инвентаря</t>
  </si>
  <si>
    <t>2.12. Спонсорская помощь</t>
  </si>
  <si>
    <t>Апрель 2019</t>
  </si>
  <si>
    <t>Май 2019</t>
  </si>
  <si>
    <t>Июнь 2019</t>
  </si>
  <si>
    <t>Июль 2019</t>
  </si>
  <si>
    <t>BYN</t>
  </si>
  <si>
    <t>USD</t>
  </si>
  <si>
    <t>Ср. курс продажи по рынку</t>
  </si>
  <si>
    <t>RUB</t>
  </si>
  <si>
    <t>2.10. Расходы на обслуживание оргтехники и прочие хозлйственные расходы</t>
  </si>
  <si>
    <t>иное</t>
  </si>
  <si>
    <t xml:space="preserve">апрель </t>
  </si>
  <si>
    <t xml:space="preserve">май </t>
  </si>
  <si>
    <t xml:space="preserve">июнь </t>
  </si>
  <si>
    <t xml:space="preserve">июль </t>
  </si>
  <si>
    <t>Названия строк</t>
  </si>
  <si>
    <t>Общий итог</t>
  </si>
  <si>
    <t xml:space="preserve">Сумма по полю апрель </t>
  </si>
  <si>
    <t xml:space="preserve">Сумма по полю май </t>
  </si>
  <si>
    <t xml:space="preserve">Сумма по полю июнь </t>
  </si>
  <si>
    <t xml:space="preserve">Сумма по полю июль 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</si>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</sst>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\ &quot;₽&quot;"/>
    <numFmt numFmtId="165" formatCode="_-[$$-409]* #,##0.00_ ;_-[$$-409]* \-#,##0.00\ ;_-[$$-409]* &quot;-&quot;??_ ;_-@_ "/>
  </numFmts>
  <fonts count="8" x14ac:knownFonts="1">
    <font>
      <sz val="10"/>
      <name val="Times New Roman"/>
      <family val="1"/>
    </font>
    <font>
      <sz val="9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wrapText="1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5" fontId="0" fillId="2" borderId="9" xfId="0" applyNumberFormat="1" applyFill="1" applyBorder="1"/>
    <xf numFmtId="164" fontId="0" fillId="2" borderId="9" xfId="0" applyNumberFormat="1" applyFill="1" applyBorder="1"/>
    <xf numFmtId="44" fontId="0" fillId="0" borderId="0" xfId="1" applyNumberFormat="1" applyFont="1" applyBorder="1"/>
    <xf numFmtId="44" fontId="0" fillId="0" borderId="0" xfId="0" applyNumberFormat="1" applyBorder="1"/>
    <xf numFmtId="44" fontId="0" fillId="2" borderId="9" xfId="0" applyNumberFormat="1" applyFill="1" applyBorder="1"/>
    <xf numFmtId="44" fontId="0" fillId="0" borderId="0" xfId="0" applyNumberFormat="1"/>
    <xf numFmtId="44" fontId="0" fillId="2" borderId="12" xfId="0" applyNumberFormat="1" applyFill="1" applyBorder="1"/>
    <xf numFmtId="165" fontId="0" fillId="2" borderId="8" xfId="0" applyNumberFormat="1" applyFill="1" applyBorder="1"/>
    <xf numFmtId="165" fontId="0" fillId="0" borderId="7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65" fontId="0" fillId="2" borderId="11" xfId="0" applyNumberFormat="1" applyFill="1" applyBorder="1"/>
    <xf numFmtId="44" fontId="0" fillId="2" borderId="0" xfId="0" applyNumberFormat="1" applyFill="1" applyBorder="1"/>
    <xf numFmtId="165" fontId="0" fillId="2" borderId="7" xfId="0" applyNumberFormat="1" applyFill="1" applyBorder="1"/>
    <xf numFmtId="44" fontId="7" fillId="0" borderId="0" xfId="0" applyNumberFormat="1" applyFont="1" applyBorder="1"/>
    <xf numFmtId="165" fontId="7" fillId="0" borderId="0" xfId="0" applyNumberFormat="1" applyFont="1" applyBorder="1"/>
    <xf numFmtId="44" fontId="0" fillId="0" borderId="6" xfId="0" applyNumberFormat="1" applyBorder="1"/>
    <xf numFmtId="44" fontId="0" fillId="2" borderId="10" xfId="0" applyNumberFormat="1" applyFill="1" applyBorder="1"/>
    <xf numFmtId="44" fontId="0" fillId="0" borderId="13" xfId="0" applyNumberFormat="1" applyBorder="1"/>
    <xf numFmtId="0" fontId="0" fillId="4" borderId="1" xfId="0" applyFill="1" applyBorder="1" applyAlignment="1">
      <alignment horizontal="center"/>
    </xf>
    <xf numFmtId="49" fontId="7" fillId="4" borderId="1" xfId="0" applyNumberFormat="1" applyFont="1" applyFill="1" applyBorder="1" applyAlignment="1">
      <alignment vertical="center"/>
    </xf>
    <xf numFmtId="49" fontId="7" fillId="4" borderId="1" xfId="0" applyNumberFormat="1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 wrapText="1"/>
    </xf>
    <xf numFmtId="2" fontId="1" fillId="0" borderId="0" xfId="0" applyNumberFormat="1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[СПЭД 21.11.2023.xlsx]Консолидация!СводнаяТаблица3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Консолидация!$B$3</c:f>
              <c:strCache>
                <c:ptCount val="1"/>
                <c:pt idx="0">
                  <c:v>Сумма по полю апрель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Консолидация!$A$4:$A$28</c:f>
              <c:strCache>
                <c:ptCount val="24"/>
                <c:pt idx="0">
                  <c:v>1. Поступления:</c:v>
                </c:pt>
                <c:pt idx="1">
                  <c:v>1.1. Выручка, в том числе</c:v>
                </c:pt>
                <c:pt idx="2">
                  <c:v>1.2. Возарат НДС</c:v>
                </c:pt>
                <c:pt idx="3">
                  <c:v>1.3. Взнос в УФ</c:v>
                </c:pt>
                <c:pt idx="4">
                  <c:v>1.4. Прочие поступления</c:v>
                </c:pt>
                <c:pt idx="5">
                  <c:v>2. Платежи:</c:v>
                </c:pt>
                <c:pt idx="6">
                  <c:v>2.1. Командировочные раскоды</c:v>
                </c:pt>
                <c:pt idx="7">
                  <c:v>2.10. Расходы на обслуживание оргтехники и прочие хозлйственные расходы</c:v>
                </c:pt>
                <c:pt idx="8">
                  <c:v>2.11. Корпоратив, хакатон, игродень</c:v>
                </c:pt>
                <c:pt idx="9">
                  <c:v>2.12. Спонсорская помощь</c:v>
                </c:pt>
                <c:pt idx="10">
                  <c:v>2.13. Аудит</c:v>
                </c:pt>
                <c:pt idx="11">
                  <c:v>2.14. Ремонт нового офиса</c:v>
                </c:pt>
                <c:pt idx="12">
                  <c:v>2.2. Услуги связи (телефон, интернет)</c:v>
                </c:pt>
                <c:pt idx="13">
                  <c:v>2.20. Лицензии</c:v>
                </c:pt>
                <c:pt idx="14">
                  <c:v>2.21. Медицинское стракование сотрудников</c:v>
                </c:pt>
                <c:pt idx="15">
                  <c:v>2.3. Услуги банка</c:v>
                </c:pt>
                <c:pt idx="16">
                  <c:v>2.4. Раскоды на подбор и обучение персонала</c:v>
                </c:pt>
                <c:pt idx="17">
                  <c:v>2.5. Канцелярские и хоз.расходы</c:v>
                </c:pt>
                <c:pt idx="18">
                  <c:v>2.6. Чай хофе, вода</c:v>
                </c:pt>
                <c:pt idx="19">
                  <c:v>2.7. Информационные и консультационные услуги (подписка, Консультант+,услуги по переводу, 1C)</c:v>
                </c:pt>
                <c:pt idx="20">
                  <c:v>2.8. Приобретение мебели и производственного инвентаря</c:v>
                </c:pt>
                <c:pt idx="21">
                  <c:v>2.9. Приобретение компьстерной техники</c:v>
                </c:pt>
                <c:pt idx="22">
                  <c:v>Остаток ДС на начало месяца</c:v>
                </c:pt>
                <c:pt idx="23">
                  <c:v>(пусто)</c:v>
                </c:pt>
              </c:strCache>
            </c:strRef>
          </c:cat>
          <c:val>
            <c:numRef>
              <c:f>Консолидация!$B$4:$B$28</c:f>
              <c:numCache>
                <c:formatCode>General</c:formatCode>
                <c:ptCount val="24"/>
                <c:pt idx="0">
                  <c:v>50393.216249999998</c:v>
                </c:pt>
                <c:pt idx="1">
                  <c:v>50005.46875</c:v>
                </c:pt>
                <c:pt idx="2">
                  <c:v>0</c:v>
                </c:pt>
                <c:pt idx="3">
                  <c:v>0</c:v>
                </c:pt>
                <c:pt idx="4">
                  <c:v>387.7475</c:v>
                </c:pt>
                <c:pt idx="5">
                  <c:v>19996.25</c:v>
                </c:pt>
                <c:pt idx="6">
                  <c:v>0</c:v>
                </c:pt>
                <c:pt idx="7">
                  <c:v>78.125</c:v>
                </c:pt>
                <c:pt idx="8">
                  <c:v>190</c:v>
                </c:pt>
                <c:pt idx="9">
                  <c:v>0</c:v>
                </c:pt>
                <c:pt idx="10">
                  <c:v>0</c:v>
                </c:pt>
                <c:pt idx="11">
                  <c:v>12542.1875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3054.6875</c:v>
                </c:pt>
                <c:pt idx="20">
                  <c:v>1506.25</c:v>
                </c:pt>
                <c:pt idx="21">
                  <c:v>0</c:v>
                </c:pt>
                <c:pt idx="22">
                  <c:v>-140780.52875</c:v>
                </c:pt>
              </c:numCache>
            </c:numRef>
          </c:val>
        </c:ser>
        <c:ser>
          <c:idx val="1"/>
          <c:order val="1"/>
          <c:tx>
            <c:strRef>
              <c:f>Консолидация!$C$3</c:f>
              <c:strCache>
                <c:ptCount val="1"/>
                <c:pt idx="0">
                  <c:v>Сумма по полю май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Консолидация!$A$4:$A$28</c:f>
              <c:strCache>
                <c:ptCount val="24"/>
                <c:pt idx="0">
                  <c:v>1. Поступления:</c:v>
                </c:pt>
                <c:pt idx="1">
                  <c:v>1.1. Выручка, в том числе</c:v>
                </c:pt>
                <c:pt idx="2">
                  <c:v>1.2. Возарат НДС</c:v>
                </c:pt>
                <c:pt idx="3">
                  <c:v>1.3. Взнос в УФ</c:v>
                </c:pt>
                <c:pt idx="4">
                  <c:v>1.4. Прочие поступления</c:v>
                </c:pt>
                <c:pt idx="5">
                  <c:v>2. Платежи:</c:v>
                </c:pt>
                <c:pt idx="6">
                  <c:v>2.1. Командировочные раскоды</c:v>
                </c:pt>
                <c:pt idx="7">
                  <c:v>2.10. Расходы на обслуживание оргтехники и прочие хозлйственные расходы</c:v>
                </c:pt>
                <c:pt idx="8">
                  <c:v>2.11. Корпоратив, хакатон, игродень</c:v>
                </c:pt>
                <c:pt idx="9">
                  <c:v>2.12. Спонсорская помощь</c:v>
                </c:pt>
                <c:pt idx="10">
                  <c:v>2.13. Аудит</c:v>
                </c:pt>
                <c:pt idx="11">
                  <c:v>2.14. Ремонт нового офиса</c:v>
                </c:pt>
                <c:pt idx="12">
                  <c:v>2.2. Услуги связи (телефон, интернет)</c:v>
                </c:pt>
                <c:pt idx="13">
                  <c:v>2.20. Лицензии</c:v>
                </c:pt>
                <c:pt idx="14">
                  <c:v>2.21. Медицинское стракование сотрудников</c:v>
                </c:pt>
                <c:pt idx="15">
                  <c:v>2.3. Услуги банка</c:v>
                </c:pt>
                <c:pt idx="16">
                  <c:v>2.4. Раскоды на подбор и обучение персонала</c:v>
                </c:pt>
                <c:pt idx="17">
                  <c:v>2.5. Канцелярские и хоз.расходы</c:v>
                </c:pt>
                <c:pt idx="18">
                  <c:v>2.6. Чай хофе, вода</c:v>
                </c:pt>
                <c:pt idx="19">
                  <c:v>2.7. Информационные и консультационные услуги (подписка, Консультант+,услуги по переводу, 1C)</c:v>
                </c:pt>
                <c:pt idx="20">
                  <c:v>2.8. Приобретение мебели и производственного инвентаря</c:v>
                </c:pt>
                <c:pt idx="21">
                  <c:v>2.9. Приобретение компьстерной техники</c:v>
                </c:pt>
                <c:pt idx="22">
                  <c:v>Остаток ДС на начало месяца</c:v>
                </c:pt>
                <c:pt idx="23">
                  <c:v>(пусто)</c:v>
                </c:pt>
              </c:strCache>
            </c:strRef>
          </c:cat>
          <c:val>
            <c:numRef>
              <c:f>Консолидация!$C$4:$C$28</c:f>
              <c:numCache>
                <c:formatCode>General</c:formatCode>
                <c:ptCount val="24"/>
                <c:pt idx="0">
                  <c:v>407.1875</c:v>
                </c:pt>
                <c:pt idx="1">
                  <c:v>124.6875</c:v>
                </c:pt>
                <c:pt idx="2">
                  <c:v>2.5</c:v>
                </c:pt>
                <c:pt idx="3">
                  <c:v>0</c:v>
                </c:pt>
                <c:pt idx="4">
                  <c:v>280</c:v>
                </c:pt>
                <c:pt idx="5">
                  <c:v>14539.0625</c:v>
                </c:pt>
                <c:pt idx="6">
                  <c:v>0</c:v>
                </c:pt>
                <c:pt idx="7">
                  <c:v>1109.375</c:v>
                </c:pt>
                <c:pt idx="8">
                  <c:v>0</c:v>
                </c:pt>
                <c:pt idx="9">
                  <c:v>4.6875</c:v>
                </c:pt>
                <c:pt idx="10">
                  <c:v>5000</c:v>
                </c:pt>
                <c:pt idx="11">
                  <c:v>0</c:v>
                </c:pt>
                <c:pt idx="12">
                  <c:v>378.125</c:v>
                </c:pt>
                <c:pt idx="13">
                  <c:v>0</c:v>
                </c:pt>
                <c:pt idx="14">
                  <c:v>0</c:v>
                </c:pt>
                <c:pt idx="15">
                  <c:v>78.125</c:v>
                </c:pt>
                <c:pt idx="16">
                  <c:v>0</c:v>
                </c:pt>
                <c:pt idx="17">
                  <c:v>2500</c:v>
                </c:pt>
                <c:pt idx="18">
                  <c:v>0</c:v>
                </c:pt>
                <c:pt idx="19">
                  <c:v>312.5</c:v>
                </c:pt>
                <c:pt idx="20">
                  <c:v>5000</c:v>
                </c:pt>
                <c:pt idx="21">
                  <c:v>156.25</c:v>
                </c:pt>
                <c:pt idx="22">
                  <c:v>-118910.62875</c:v>
                </c:pt>
              </c:numCache>
            </c:numRef>
          </c:val>
        </c:ser>
        <c:ser>
          <c:idx val="2"/>
          <c:order val="2"/>
          <c:tx>
            <c:strRef>
              <c:f>Консолидация!$D$3</c:f>
              <c:strCache>
                <c:ptCount val="1"/>
                <c:pt idx="0">
                  <c:v>Сумма по полю июнь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Консолидация!$A$4:$A$28</c:f>
              <c:strCache>
                <c:ptCount val="24"/>
                <c:pt idx="0">
                  <c:v>1. Поступления:</c:v>
                </c:pt>
                <c:pt idx="1">
                  <c:v>1.1. Выручка, в том числе</c:v>
                </c:pt>
                <c:pt idx="2">
                  <c:v>1.2. Возарат НДС</c:v>
                </c:pt>
                <c:pt idx="3">
                  <c:v>1.3. Взнос в УФ</c:v>
                </c:pt>
                <c:pt idx="4">
                  <c:v>1.4. Прочие поступления</c:v>
                </c:pt>
                <c:pt idx="5">
                  <c:v>2. Платежи:</c:v>
                </c:pt>
                <c:pt idx="6">
                  <c:v>2.1. Командировочные раскоды</c:v>
                </c:pt>
                <c:pt idx="7">
                  <c:v>2.10. Расходы на обслуживание оргтехники и прочие хозлйственные расходы</c:v>
                </c:pt>
                <c:pt idx="8">
                  <c:v>2.11. Корпоратив, хакатон, игродень</c:v>
                </c:pt>
                <c:pt idx="9">
                  <c:v>2.12. Спонсорская помощь</c:v>
                </c:pt>
                <c:pt idx="10">
                  <c:v>2.13. Аудит</c:v>
                </c:pt>
                <c:pt idx="11">
                  <c:v>2.14. Ремонт нового офиса</c:v>
                </c:pt>
                <c:pt idx="12">
                  <c:v>2.2. Услуги связи (телефон, интернет)</c:v>
                </c:pt>
                <c:pt idx="13">
                  <c:v>2.20. Лицензии</c:v>
                </c:pt>
                <c:pt idx="14">
                  <c:v>2.21. Медицинское стракование сотрудников</c:v>
                </c:pt>
                <c:pt idx="15">
                  <c:v>2.3. Услуги банка</c:v>
                </c:pt>
                <c:pt idx="16">
                  <c:v>2.4. Раскоды на подбор и обучение персонала</c:v>
                </c:pt>
                <c:pt idx="17">
                  <c:v>2.5. Канцелярские и хоз.расходы</c:v>
                </c:pt>
                <c:pt idx="18">
                  <c:v>2.6. Чай хофе, вода</c:v>
                </c:pt>
                <c:pt idx="19">
                  <c:v>2.7. Информационные и консультационные услуги (подписка, Консультант+,услуги по переводу, 1C)</c:v>
                </c:pt>
                <c:pt idx="20">
                  <c:v>2.8. Приобретение мебели и производственного инвентаря</c:v>
                </c:pt>
                <c:pt idx="21">
                  <c:v>2.9. Приобретение компьстерной техники</c:v>
                </c:pt>
                <c:pt idx="22">
                  <c:v>Остаток ДС на начало месяца</c:v>
                </c:pt>
                <c:pt idx="23">
                  <c:v>(пусто)</c:v>
                </c:pt>
              </c:strCache>
            </c:strRef>
          </c:cat>
          <c:val>
            <c:numRef>
              <c:f>Консолидация!$D$4:$D$28</c:f>
              <c:numCache>
                <c:formatCode>General</c:formatCode>
                <c:ptCount val="24"/>
                <c:pt idx="0">
                  <c:v>114.6875</c:v>
                </c:pt>
                <c:pt idx="1">
                  <c:v>112.1875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3003.125</c:v>
                </c:pt>
                <c:pt idx="6">
                  <c:v>0</c:v>
                </c:pt>
                <c:pt idx="7">
                  <c:v>31.25</c:v>
                </c:pt>
                <c:pt idx="8">
                  <c:v>0</c:v>
                </c:pt>
                <c:pt idx="9">
                  <c:v>15.625</c:v>
                </c:pt>
                <c:pt idx="10">
                  <c:v>0</c:v>
                </c:pt>
                <c:pt idx="11">
                  <c:v>0</c:v>
                </c:pt>
                <c:pt idx="12">
                  <c:v>378.125</c:v>
                </c:pt>
                <c:pt idx="13">
                  <c:v>0</c:v>
                </c:pt>
                <c:pt idx="14">
                  <c:v>0</c:v>
                </c:pt>
                <c:pt idx="15">
                  <c:v>78.125</c:v>
                </c:pt>
                <c:pt idx="16">
                  <c:v>0</c:v>
                </c:pt>
                <c:pt idx="17">
                  <c:v>2500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-145357.23125000001</c:v>
                </c:pt>
              </c:numCache>
            </c:numRef>
          </c:val>
        </c:ser>
        <c:ser>
          <c:idx val="3"/>
          <c:order val="3"/>
          <c:tx>
            <c:strRef>
              <c:f>Консолидация!$E$3</c:f>
              <c:strCache>
                <c:ptCount val="1"/>
                <c:pt idx="0">
                  <c:v>Сумма по полю июль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Консолидация!$A$4:$A$28</c:f>
              <c:strCache>
                <c:ptCount val="24"/>
                <c:pt idx="0">
                  <c:v>1. Поступления:</c:v>
                </c:pt>
                <c:pt idx="1">
                  <c:v>1.1. Выручка, в том числе</c:v>
                </c:pt>
                <c:pt idx="2">
                  <c:v>1.2. Возарат НДС</c:v>
                </c:pt>
                <c:pt idx="3">
                  <c:v>1.3. Взнос в УФ</c:v>
                </c:pt>
                <c:pt idx="4">
                  <c:v>1.4. Прочие поступления</c:v>
                </c:pt>
                <c:pt idx="5">
                  <c:v>2. Платежи:</c:v>
                </c:pt>
                <c:pt idx="6">
                  <c:v>2.1. Командировочные раскоды</c:v>
                </c:pt>
                <c:pt idx="7">
                  <c:v>2.10. Расходы на обслуживание оргтехники и прочие хозлйственные расходы</c:v>
                </c:pt>
                <c:pt idx="8">
                  <c:v>2.11. Корпоратив, хакатон, игродень</c:v>
                </c:pt>
                <c:pt idx="9">
                  <c:v>2.12. Спонсорская помощь</c:v>
                </c:pt>
                <c:pt idx="10">
                  <c:v>2.13. Аудит</c:v>
                </c:pt>
                <c:pt idx="11">
                  <c:v>2.14. Ремонт нового офиса</c:v>
                </c:pt>
                <c:pt idx="12">
                  <c:v>2.2. Услуги связи (телефон, интернет)</c:v>
                </c:pt>
                <c:pt idx="13">
                  <c:v>2.20. Лицензии</c:v>
                </c:pt>
                <c:pt idx="14">
                  <c:v>2.21. Медицинское стракование сотрудников</c:v>
                </c:pt>
                <c:pt idx="15">
                  <c:v>2.3. Услуги банка</c:v>
                </c:pt>
                <c:pt idx="16">
                  <c:v>2.4. Раскоды на подбор и обучение персонала</c:v>
                </c:pt>
                <c:pt idx="17">
                  <c:v>2.5. Канцелярские и хоз.расходы</c:v>
                </c:pt>
                <c:pt idx="18">
                  <c:v>2.6. Чай хофе, вода</c:v>
                </c:pt>
                <c:pt idx="19">
                  <c:v>2.7. Информационные и консультационные услуги (подписка, Консультант+,услуги по переводу, 1C)</c:v>
                </c:pt>
                <c:pt idx="20">
                  <c:v>2.8. Приобретение мебели и производственного инвентаря</c:v>
                </c:pt>
                <c:pt idx="21">
                  <c:v>2.9. Приобретение компьстерной техники</c:v>
                </c:pt>
                <c:pt idx="22">
                  <c:v>Остаток ДС на начало месяца</c:v>
                </c:pt>
                <c:pt idx="23">
                  <c:v>(пусто)</c:v>
                </c:pt>
              </c:strCache>
            </c:strRef>
          </c:cat>
          <c:val>
            <c:numRef>
              <c:f>Консолидация!$E$4:$E$28</c:f>
              <c:numCache>
                <c:formatCode>General</c:formatCode>
                <c:ptCount val="24"/>
                <c:pt idx="0">
                  <c:v>2.5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5815.625</c:v>
                </c:pt>
                <c:pt idx="6">
                  <c:v>0</c:v>
                </c:pt>
                <c:pt idx="7">
                  <c:v>1156.25</c:v>
                </c:pt>
                <c:pt idx="8">
                  <c:v>0</c:v>
                </c:pt>
                <c:pt idx="9">
                  <c:v>15.625</c:v>
                </c:pt>
                <c:pt idx="10">
                  <c:v>2500</c:v>
                </c:pt>
                <c:pt idx="11">
                  <c:v>0</c:v>
                </c:pt>
                <c:pt idx="12">
                  <c:v>425</c:v>
                </c:pt>
                <c:pt idx="13">
                  <c:v>0</c:v>
                </c:pt>
                <c:pt idx="14">
                  <c:v>0</c:v>
                </c:pt>
                <c:pt idx="15">
                  <c:v>78.125</c:v>
                </c:pt>
                <c:pt idx="16">
                  <c:v>0</c:v>
                </c:pt>
                <c:pt idx="17">
                  <c:v>1250</c:v>
                </c:pt>
                <c:pt idx="18">
                  <c:v>0</c:v>
                </c:pt>
                <c:pt idx="19">
                  <c:v>390.625</c:v>
                </c:pt>
                <c:pt idx="20">
                  <c:v>0</c:v>
                </c:pt>
                <c:pt idx="21">
                  <c:v>0</c:v>
                </c:pt>
                <c:pt idx="22">
                  <c:v>-180636.6825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49648"/>
        <c:axId val="1859539312"/>
      </c:barChart>
      <c:catAx>
        <c:axId val="18595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539312"/>
        <c:crosses val="autoZero"/>
        <c:auto val="1"/>
        <c:lblAlgn val="ctr"/>
        <c:lblOffset val="100"/>
        <c:noMultiLvlLbl val="0"/>
      </c:catAx>
      <c:valAx>
        <c:axId val="18595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5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28</xdr:row>
      <xdr:rowOff>68580</xdr:rowOff>
    </xdr:from>
    <xdr:to>
      <xdr:col>4</xdr:col>
      <xdr:colOff>1363980</xdr:colOff>
      <xdr:row>50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ристина Меркутова" refreshedDate="45264.963971527781" createdVersion="5" refreshedVersion="5" minRefreshableVersion="3" recordCount="24">
  <cacheSource type="worksheet">
    <worksheetSource ref="A1:I25" sheet="Впомогательный"/>
  </cacheSource>
  <cacheFields count="9">
    <cacheField name="Наименование статей" numFmtId="0">
      <sharedItems containsBlank="1" count="24">
        <m/>
        <s v="Остаток ДС на начало месяца"/>
        <s v="1. Поступления:"/>
        <s v="1.1. Выручка, в том числе"/>
        <s v="1.2. Возарат НДС"/>
        <s v="1.3. Взнос в УФ"/>
        <s v="1.4. Прочие поступления"/>
        <s v="2. Платежи:"/>
        <s v="2.1. Командировочные раскоды"/>
        <s v="2.2. Услуги связи (телефон, интернет)"/>
        <s v="2.3. Услуги банка"/>
        <s v="2.4. Раскоды на подбор и обучение персонала"/>
        <s v="2.5. Канцелярские и хоз.расходы"/>
        <s v="2.6. Чай хофе, вода"/>
        <s v="2.7. Информационные и консультационные услуги (подписка, Консультант+,услуги по переводу, 1C)"/>
        <s v="2.8. Приобретение мебели и производственного инвентаря"/>
        <s v="2.9. Приобретение компьстерной техники"/>
        <s v="2.10. Расходы на обслуживание оргтехники и прочие хозлйственные расходы"/>
        <s v="2.11. Корпоратив, хакатон, игродень"/>
        <s v="2.12. Спонсорская помощь"/>
        <s v="2.13. Аудит"/>
        <s v="2.14. Ремонт нового офиса"/>
        <s v="2.20. Лицензии"/>
        <s v="2.21. Медицинское стракование сотрудников"/>
      </sharedItems>
    </cacheField>
    <cacheField name="апрель " numFmtId="0">
      <sharedItems containsString="0" containsBlank="1" containsNumber="1" minValue="-140780.52875" maxValue="50393.216249999998"/>
    </cacheField>
    <cacheField name="иное" numFmtId="0">
      <sharedItems containsString="0" containsBlank="1" containsNumber="1" minValue="-293433.32" maxValue="74900"/>
    </cacheField>
    <cacheField name="май " numFmtId="0">
      <sharedItems containsString="0" containsBlank="1" containsNumber="1" minValue="-118910.62875" maxValue="14539.0625"/>
    </cacheField>
    <cacheField name="иное2" numFmtId="0">
      <sharedItems containsString="0" containsBlank="1" containsNumber="1" minValue="-392249.15" maxValue="18600"/>
    </cacheField>
    <cacheField name="июнь " numFmtId="0">
      <sharedItems containsString="0" containsBlank="1" containsNumber="1" minValue="-145357.23125000001" maxValue="3003.125"/>
    </cacheField>
    <cacheField name="иное3" numFmtId="0">
      <sharedItems containsString="0" containsBlank="1" containsNumber="1" minValue="-493895.24" maxValue="59100"/>
    </cacheField>
    <cacheField name="июль " numFmtId="0">
      <sharedItems containsString="0" containsBlank="1" containsNumber="1" minValue="-180636.6825" maxValue="5815.625"/>
    </cacheField>
    <cacheField name="иное4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m/>
    <m/>
    <m/>
    <m/>
    <m/>
    <m/>
    <m/>
    <m/>
  </r>
  <r>
    <x v="1"/>
    <n v="-140780.52875"/>
    <n v="-293433.32"/>
    <n v="-118910.62875"/>
    <n v="-392249.15"/>
    <n v="-145357.23125000001"/>
    <n v="-493895.24"/>
    <n v="-180636.6825"/>
    <n v="0"/>
  </r>
  <r>
    <x v="2"/>
    <n v="50393.216249999998"/>
    <n v="1105"/>
    <n v="407.1875"/>
    <n v="520"/>
    <n v="114.6875"/>
    <n v="5"/>
    <n v="2.5"/>
    <n v="0"/>
  </r>
  <r>
    <x v="3"/>
    <n v="50005.46875"/>
    <n v="540"/>
    <n v="124.6875"/>
    <n v="515"/>
    <n v="112.1875"/>
    <n v="0"/>
    <n v="0"/>
    <n v="0"/>
  </r>
  <r>
    <x v="4"/>
    <n v="0"/>
    <n v="5"/>
    <n v="2.5"/>
    <n v="5"/>
    <n v="2.5"/>
    <n v="5"/>
    <n v="2.5"/>
    <n v="0"/>
  </r>
  <r>
    <x v="5"/>
    <n v="0"/>
    <n v="0"/>
    <n v="0"/>
    <n v="0"/>
    <n v="0"/>
    <n v="0"/>
    <n v="0"/>
    <n v="0"/>
  </r>
  <r>
    <x v="6"/>
    <n v="387.7475"/>
    <n v="560"/>
    <n v="280"/>
    <n v="0"/>
    <n v="0"/>
    <n v="0"/>
    <n v="0"/>
    <n v="0"/>
  </r>
  <r>
    <x v="7"/>
    <n v="19996.25"/>
    <n v="74900"/>
    <n v="14539.0625"/>
    <n v="18600"/>
    <n v="3003.125"/>
    <n v="59100"/>
    <n v="5815.625"/>
    <n v="0"/>
  </r>
  <r>
    <x v="8"/>
    <n v="0"/>
    <n v="0"/>
    <n v="0"/>
    <n v="0"/>
    <n v="0"/>
    <n v="0"/>
    <n v="0"/>
    <n v="0"/>
  </r>
  <r>
    <x v="9"/>
    <n v="0"/>
    <n v="5600"/>
    <n v="378.125"/>
    <n v="5600"/>
    <n v="378.125"/>
    <n v="8600"/>
    <n v="425"/>
    <n v="0"/>
  </r>
  <r>
    <x v="10"/>
    <n v="2625"/>
    <n v="5000"/>
    <n v="78.125"/>
    <n v="5000"/>
    <n v="78.125"/>
    <n v="5000"/>
    <n v="78.125"/>
    <n v="0"/>
  </r>
  <r>
    <x v="11"/>
    <n v="0"/>
    <n v="0"/>
    <n v="0"/>
    <n v="0"/>
    <n v="0"/>
    <n v="0"/>
    <n v="0"/>
    <n v="0"/>
  </r>
  <r>
    <x v="12"/>
    <n v="0"/>
    <n v="5000"/>
    <n v="2500"/>
    <n v="5000"/>
    <n v="2500"/>
    <n v="2500"/>
    <n v="1250"/>
    <n v="0"/>
  </r>
  <r>
    <x v="13"/>
    <n v="0"/>
    <n v="0"/>
    <n v="0"/>
    <n v="0"/>
    <n v="0"/>
    <n v="0"/>
    <n v="0"/>
    <n v="0"/>
  </r>
  <r>
    <x v="14"/>
    <n v="3054.6875"/>
    <n v="20000"/>
    <n v="312.5"/>
    <n v="0"/>
    <n v="0"/>
    <n v="25000"/>
    <n v="390.625"/>
    <n v="0"/>
  </r>
  <r>
    <x v="15"/>
    <n v="1506.25"/>
    <n v="10000"/>
    <n v="5000"/>
    <n v="0"/>
    <n v="0"/>
    <n v="0"/>
    <n v="0"/>
    <n v="0"/>
  </r>
  <r>
    <x v="16"/>
    <n v="0"/>
    <n v="10000"/>
    <n v="156.25"/>
    <n v="0"/>
    <n v="0"/>
    <n v="0"/>
    <n v="0"/>
    <n v="0"/>
  </r>
  <r>
    <x v="17"/>
    <n v="78.125"/>
    <n v="9000"/>
    <n v="1109.375"/>
    <n v="2000"/>
    <n v="31.25"/>
    <n v="12000"/>
    <n v="1156.25"/>
    <n v="0"/>
  </r>
  <r>
    <x v="18"/>
    <n v="190"/>
    <n v="0"/>
    <n v="0"/>
    <n v="0"/>
    <n v="0"/>
    <n v="0"/>
    <n v="0"/>
    <n v="0"/>
  </r>
  <r>
    <x v="19"/>
    <n v="0"/>
    <n v="300"/>
    <n v="4.6875"/>
    <n v="1000"/>
    <n v="15.625"/>
    <n v="1000"/>
    <n v="15.625"/>
    <n v="0"/>
  </r>
  <r>
    <x v="20"/>
    <n v="0"/>
    <n v="10000"/>
    <n v="5000"/>
    <n v="0"/>
    <n v="0"/>
    <n v="5000"/>
    <n v="2500"/>
    <n v="0"/>
  </r>
  <r>
    <x v="21"/>
    <n v="12542.1875"/>
    <n v="0"/>
    <n v="0"/>
    <n v="0"/>
    <n v="0"/>
    <n v="0"/>
    <n v="0"/>
    <n v="0"/>
  </r>
  <r>
    <x v="22"/>
    <n v="0"/>
    <n v="0"/>
    <n v="0"/>
    <n v="0"/>
    <n v="0"/>
    <n v="0"/>
    <n v="0"/>
    <n v="0"/>
  </r>
  <r>
    <x v="23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E28" firstHeaderRow="0" firstDataRow="1" firstDataCol="1"/>
  <pivotFields count="9">
    <pivotField axis="axisRow" showAll="0">
      <items count="25">
        <item x="2"/>
        <item x="3"/>
        <item x="4"/>
        <item x="5"/>
        <item x="6"/>
        <item x="7"/>
        <item x="8"/>
        <item x="17"/>
        <item x="18"/>
        <item x="19"/>
        <item x="20"/>
        <item x="21"/>
        <item x="9"/>
        <item x="22"/>
        <item x="23"/>
        <item x="10"/>
        <item x="11"/>
        <item x="12"/>
        <item x="13"/>
        <item x="14"/>
        <item x="15"/>
        <item x="16"/>
        <item x="1"/>
        <item x="0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апрель " fld="1" baseField="0" baseItem="0"/>
    <dataField name="Сумма по полю май " fld="3" baseField="0" baseItem="0"/>
    <dataField name="Сумма по полю июнь " fld="5" baseField="0" baseItem="0"/>
    <dataField name="Сумма по полю июль 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130" zoomScaleNormal="130" workbookViewId="0">
      <selection activeCell="B1" sqref="B1:B1048576"/>
    </sheetView>
  </sheetViews>
  <sheetFormatPr defaultRowHeight="13.2" x14ac:dyDescent="0.25"/>
  <cols>
    <col min="1" max="1" width="11.44140625"/>
    <col min="2" max="2" width="38.44140625"/>
    <col min="3" max="3" width="13.5546875" customWidth="1"/>
    <col min="4" max="4" width="18.21875" customWidth="1"/>
  </cols>
  <sheetData>
    <row r="1" spans="1:4" ht="13.8" x14ac:dyDescent="0.3">
      <c r="A1" s="53" t="s">
        <v>4</v>
      </c>
      <c r="B1" s="53" t="s">
        <v>5</v>
      </c>
      <c r="C1" s="53" t="s">
        <v>6</v>
      </c>
      <c r="D1" s="53" t="s">
        <v>7</v>
      </c>
    </row>
    <row r="2" spans="1:4" x14ac:dyDescent="0.25">
      <c r="A2" s="6" t="s">
        <v>33</v>
      </c>
      <c r="B2" s="1" t="s">
        <v>35</v>
      </c>
      <c r="C2" s="2">
        <v>7</v>
      </c>
      <c r="D2" s="11" t="str">
        <f>IFERROR(VLOOKUP($B$2:$B$17,Электротовары_магазин!$A$2:$C$17,3,FALSE), "тлько на складе")</f>
        <v>отсутствует</v>
      </c>
    </row>
    <row r="3" spans="1:4" x14ac:dyDescent="0.25">
      <c r="A3" s="6" t="s">
        <v>18</v>
      </c>
      <c r="B3" s="1" t="s">
        <v>9</v>
      </c>
      <c r="C3" s="2">
        <v>450</v>
      </c>
      <c r="D3" s="11" t="str">
        <f>IFERROR(VLOOKUP($B$2:$B$17,Электротовары_магазин!$A$2:$C$17,3,FALSE), "тлько на складе")</f>
        <v>отсутствует</v>
      </c>
    </row>
    <row r="4" spans="1:4" x14ac:dyDescent="0.25">
      <c r="A4" s="6" t="s">
        <v>31</v>
      </c>
      <c r="B4" s="1" t="s">
        <v>3</v>
      </c>
      <c r="C4" s="2">
        <v>13</v>
      </c>
      <c r="D4" s="11" t="str">
        <f>IFERROR(VLOOKUP($B$2:$B$17,Электротовары_магазин!$A$2:$C$17,3,FALSE), "тлько на складе")</f>
        <v>есть</v>
      </c>
    </row>
    <row r="5" spans="1:4" x14ac:dyDescent="0.25">
      <c r="A5" s="6" t="s">
        <v>24</v>
      </c>
      <c r="B5" s="1" t="s">
        <v>1</v>
      </c>
      <c r="C5" s="2">
        <v>26</v>
      </c>
      <c r="D5" s="11" t="str">
        <f>IFERROR(VLOOKUP($B$2:$B$17,Электротовары_магазин!$A$2:$C$17,3,FALSE), "тлько на складе")</f>
        <v>есть</v>
      </c>
    </row>
    <row r="6" spans="1:4" x14ac:dyDescent="0.25">
      <c r="A6" s="6" t="s">
        <v>32</v>
      </c>
      <c r="B6" s="1" t="s">
        <v>17</v>
      </c>
      <c r="C6" s="2">
        <v>34</v>
      </c>
      <c r="D6" s="11" t="str">
        <f>IFERROR(VLOOKUP($B$2:$B$17,Электротовары_магазин!$A$2:$C$17,3,FALSE), "тлько на складе")</f>
        <v>тлько на складе</v>
      </c>
    </row>
    <row r="7" spans="1:4" x14ac:dyDescent="0.25">
      <c r="A7" s="6" t="s">
        <v>20</v>
      </c>
      <c r="B7" s="1" t="s">
        <v>10</v>
      </c>
      <c r="C7" s="2">
        <v>290</v>
      </c>
      <c r="D7" s="11" t="str">
        <f>IFERROR(VLOOKUP($B$2:$B$17,Электротовары_магазин!$A$2:$C$17,3,FALSE), "тлько на складе")</f>
        <v>есть</v>
      </c>
    </row>
    <row r="8" spans="1:4" x14ac:dyDescent="0.25">
      <c r="A8" s="6" t="s">
        <v>26</v>
      </c>
      <c r="B8" s="1" t="s">
        <v>14</v>
      </c>
      <c r="C8" s="2">
        <v>23</v>
      </c>
      <c r="D8" s="11" t="str">
        <f>IFERROR(VLOOKUP($B$2:$B$17,Электротовары_магазин!$A$2:$C$17,3,FALSE), "тлько на складе")</f>
        <v>тлько на складе</v>
      </c>
    </row>
    <row r="9" spans="1:4" x14ac:dyDescent="0.25">
      <c r="A9" s="6" t="s">
        <v>19</v>
      </c>
      <c r="B9" s="1" t="s">
        <v>8</v>
      </c>
      <c r="C9" s="2">
        <v>259</v>
      </c>
      <c r="D9" s="11" t="str">
        <f>IFERROR(VLOOKUP($B$2:$B$17,Электротовары_магазин!$A$2:$C$17,3,FALSE), "тлько на складе")</f>
        <v>отсутствует</v>
      </c>
    </row>
    <row r="10" spans="1:4" x14ac:dyDescent="0.25">
      <c r="A10" s="6" t="s">
        <v>22</v>
      </c>
      <c r="B10" s="1" t="s">
        <v>12</v>
      </c>
      <c r="C10" s="2">
        <v>10</v>
      </c>
      <c r="D10" s="11" t="str">
        <f>IFERROR(VLOOKUP($B$2:$B$17,Электротовары_магазин!$A$2:$C$17,3,FALSE), "тлько на складе")</f>
        <v>есть</v>
      </c>
    </row>
    <row r="11" spans="1:4" x14ac:dyDescent="0.25">
      <c r="A11" s="6" t="s">
        <v>27</v>
      </c>
      <c r="B11" s="1" t="s">
        <v>40</v>
      </c>
      <c r="C11" s="2">
        <v>89</v>
      </c>
      <c r="D11" s="11" t="str">
        <f>IFERROR(VLOOKUP($B$2:$B$17,Электротовары_магазин!$A$2:$C$17,3,FALSE), "тлько на складе")</f>
        <v>есть</v>
      </c>
    </row>
    <row r="12" spans="1:4" x14ac:dyDescent="0.25">
      <c r="A12" s="6" t="s">
        <v>21</v>
      </c>
      <c r="B12" s="1" t="s">
        <v>11</v>
      </c>
      <c r="C12" s="2">
        <v>120</v>
      </c>
      <c r="D12" s="11" t="str">
        <f>IFERROR(VLOOKUP($B$2:$B$17,Электротовары_магазин!$A$2:$C$17,3,FALSE), "только на складе")</f>
        <v>есть</v>
      </c>
    </row>
    <row r="13" spans="1:4" x14ac:dyDescent="0.25">
      <c r="A13" s="6" t="s">
        <v>28</v>
      </c>
      <c r="B13" s="1" t="s">
        <v>2</v>
      </c>
      <c r="C13" s="2">
        <v>85</v>
      </c>
      <c r="D13" s="11" t="str">
        <f>IFERROR(VLOOKUP($B$2:$B$17,Электротовары_магазин!$A$2:$C$17,3,FALSE), "тлько на складе")</f>
        <v>есть</v>
      </c>
    </row>
    <row r="14" spans="1:4" s="3" customFormat="1" ht="14.4" x14ac:dyDescent="0.25">
      <c r="A14" s="6" t="s">
        <v>25</v>
      </c>
      <c r="B14" s="1" t="s">
        <v>13</v>
      </c>
      <c r="C14" s="2">
        <v>25</v>
      </c>
      <c r="D14" s="11" t="str">
        <f>IFERROR(VLOOKUP($B$2:$B$17,Электротовары_магазин!$A$2:$C$17,3,FALSE), "тлько на складе")</f>
        <v>есть</v>
      </c>
    </row>
    <row r="15" spans="1:4" x14ac:dyDescent="0.25">
      <c r="A15" s="6" t="s">
        <v>29</v>
      </c>
      <c r="B15" s="1" t="s">
        <v>15</v>
      </c>
      <c r="C15" s="2">
        <v>26</v>
      </c>
      <c r="D15" s="11" t="str">
        <f>IFERROR(VLOOKUP($B$2:$B$17,Электротовары_магазин!$A$2:$C$17,3,FALSE), "тлько на складе")</f>
        <v>есть</v>
      </c>
    </row>
    <row r="16" spans="1:4" x14ac:dyDescent="0.25">
      <c r="A16" s="6" t="s">
        <v>23</v>
      </c>
      <c r="B16" s="1" t="s">
        <v>0</v>
      </c>
      <c r="C16" s="2">
        <v>45</v>
      </c>
      <c r="D16" s="11" t="str">
        <f>IFERROR(VLOOKUP($B$2:$B$17,Электротовары_магазин!$A$2:$C$17,3,FALSE), "тлько на складе")</f>
        <v>есть</v>
      </c>
    </row>
    <row r="17" spans="1:4" x14ac:dyDescent="0.25">
      <c r="A17" s="6" t="s">
        <v>30</v>
      </c>
      <c r="B17" s="7" t="s">
        <v>16</v>
      </c>
      <c r="C17" s="2">
        <v>50</v>
      </c>
      <c r="D17" s="11" t="str">
        <f>IFERROR(VLOOKUP($B$2:$B$17,Электротовары_магазин!$A$2:$C$17,3,FALSE), "тлько на складе")</f>
        <v>есть</v>
      </c>
    </row>
    <row r="18" spans="1:4" ht="14.4" x14ac:dyDescent="0.25">
      <c r="A18" s="5"/>
      <c r="B18" s="4"/>
      <c r="C18" s="5"/>
      <c r="D18" s="5"/>
    </row>
    <row r="19" spans="1:4" s="10" customFormat="1" x14ac:dyDescent="0.25">
      <c r="A19" s="51"/>
      <c r="B19" s="8"/>
      <c r="C19" s="52"/>
      <c r="D19" s="49"/>
    </row>
    <row r="20" spans="1:4" s="10" customFormat="1" x14ac:dyDescent="0.25">
      <c r="A20" s="51"/>
      <c r="B20" s="8"/>
      <c r="C20" s="52"/>
      <c r="D20" s="49"/>
    </row>
    <row r="21" spans="1:4" s="10" customFormat="1" x14ac:dyDescent="0.25">
      <c r="A21" s="51"/>
      <c r="B21" s="8"/>
      <c r="C21" s="52"/>
      <c r="D21" s="49"/>
    </row>
    <row r="22" spans="1:4" s="10" customFormat="1" x14ac:dyDescent="0.25">
      <c r="A22" s="51"/>
      <c r="B22" s="8"/>
      <c r="C22" s="52"/>
      <c r="D22" s="49"/>
    </row>
    <row r="23" spans="1:4" s="10" customFormat="1" x14ac:dyDescent="0.25">
      <c r="A23" s="51"/>
      <c r="B23" s="8"/>
      <c r="C23" s="52"/>
      <c r="D23" s="49"/>
    </row>
    <row r="24" spans="1:4" s="10" customFormat="1" x14ac:dyDescent="0.25">
      <c r="A24" s="51"/>
      <c r="B24" s="8"/>
      <c r="C24" s="52"/>
      <c r="D24" s="49"/>
    </row>
    <row r="25" spans="1:4" s="10" customFormat="1" x14ac:dyDescent="0.25">
      <c r="A25" s="51"/>
      <c r="B25" s="8"/>
      <c r="C25" s="52"/>
      <c r="D25" s="49"/>
    </row>
    <row r="26" spans="1:4" s="10" customFormat="1" x14ac:dyDescent="0.25">
      <c r="A26" s="51"/>
      <c r="B26" s="8"/>
      <c r="C26" s="52"/>
      <c r="D26" s="49"/>
    </row>
    <row r="27" spans="1:4" s="10" customFormat="1" x14ac:dyDescent="0.25">
      <c r="A27" s="51"/>
      <c r="B27" s="8"/>
      <c r="C27" s="52"/>
      <c r="D27" s="49"/>
    </row>
    <row r="28" spans="1:4" s="10" customFormat="1" x14ac:dyDescent="0.25">
      <c r="A28" s="51"/>
      <c r="B28" s="8"/>
      <c r="C28" s="52"/>
      <c r="D28" s="49"/>
    </row>
    <row r="29" spans="1:4" s="10" customFormat="1" x14ac:dyDescent="0.25">
      <c r="A29" s="51"/>
      <c r="B29" s="8"/>
      <c r="C29" s="52"/>
      <c r="D29" s="49"/>
    </row>
    <row r="30" spans="1:4" s="10" customFormat="1" x14ac:dyDescent="0.25">
      <c r="A30" s="51"/>
      <c r="B30" s="8"/>
      <c r="C30" s="52"/>
      <c r="D30" s="49"/>
    </row>
    <row r="31" spans="1:4" s="5" customFormat="1" ht="14.4" x14ac:dyDescent="0.25">
      <c r="A31" s="51"/>
      <c r="B31" s="9"/>
      <c r="C31" s="52"/>
      <c r="D31" s="49"/>
    </row>
    <row r="32" spans="1:4" s="10" customFormat="1" x14ac:dyDescent="0.25">
      <c r="A32" s="51"/>
      <c r="B32" s="8"/>
      <c r="C32" s="52"/>
      <c r="D32" s="49"/>
    </row>
    <row r="33" spans="1:4" s="10" customFormat="1" x14ac:dyDescent="0.25">
      <c r="A33" s="51"/>
      <c r="B33" s="8"/>
      <c r="C33" s="52"/>
      <c r="D33" s="49"/>
    </row>
    <row r="34" spans="1:4" s="10" customFormat="1" x14ac:dyDescent="0.25">
      <c r="A34" s="51"/>
      <c r="B34" s="8"/>
      <c r="C34" s="52"/>
      <c r="D34" s="49"/>
    </row>
  </sheetData>
  <sortState ref="A2:D17">
    <sortCondition ref="B2"/>
  </sortState>
  <pageMargins left="1" right="1" top="0.44" bottom="0.44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130" zoomScaleNormal="130" workbookViewId="0">
      <selection activeCell="A3" sqref="A3"/>
    </sheetView>
  </sheetViews>
  <sheetFormatPr defaultRowHeight="13.2" x14ac:dyDescent="0.25"/>
  <cols>
    <col min="1" max="1" width="31.5546875" customWidth="1"/>
    <col min="2" max="2" width="20.44140625" customWidth="1"/>
    <col min="3" max="3" width="17.109375" bestFit="1" customWidth="1"/>
  </cols>
  <sheetData>
    <row r="1" spans="1:3" ht="13.8" x14ac:dyDescent="0.3">
      <c r="A1" s="53" t="str">
        <f>Электротовары_склад!B1</f>
        <v>Наименивание</v>
      </c>
      <c r="B1" s="53" t="s">
        <v>34</v>
      </c>
      <c r="C1" s="53" t="s">
        <v>7</v>
      </c>
    </row>
    <row r="2" spans="1:3" x14ac:dyDescent="0.25">
      <c r="A2" s="1" t="s">
        <v>37</v>
      </c>
      <c r="B2" s="11">
        <v>4</v>
      </c>
      <c r="C2" s="12" t="s">
        <v>39</v>
      </c>
    </row>
    <row r="3" spans="1:3" x14ac:dyDescent="0.25">
      <c r="A3" s="1" t="s">
        <v>35</v>
      </c>
      <c r="B3" s="11">
        <v>5</v>
      </c>
      <c r="C3" s="12" t="s">
        <v>38</v>
      </c>
    </row>
    <row r="4" spans="1:3" x14ac:dyDescent="0.25">
      <c r="A4" s="1" t="s">
        <v>9</v>
      </c>
      <c r="B4" s="11">
        <v>1</v>
      </c>
      <c r="C4" s="12" t="s">
        <v>38</v>
      </c>
    </row>
    <row r="5" spans="1:3" x14ac:dyDescent="0.25">
      <c r="A5" s="1" t="s">
        <v>3</v>
      </c>
      <c r="B5" s="11">
        <v>1</v>
      </c>
      <c r="C5" s="12" t="s">
        <v>39</v>
      </c>
    </row>
    <row r="6" spans="1:3" x14ac:dyDescent="0.25">
      <c r="A6" s="1" t="s">
        <v>1</v>
      </c>
      <c r="B6" s="11">
        <v>2</v>
      </c>
      <c r="C6" s="12" t="s">
        <v>39</v>
      </c>
    </row>
    <row r="7" spans="1:3" ht="12.6" customHeight="1" x14ac:dyDescent="0.25">
      <c r="A7" s="1" t="s">
        <v>10</v>
      </c>
      <c r="B7" s="11">
        <v>3</v>
      </c>
      <c r="C7" s="12" t="s">
        <v>39</v>
      </c>
    </row>
    <row r="8" spans="1:3" ht="14.4" customHeight="1" x14ac:dyDescent="0.25">
      <c r="A8" s="1" t="s">
        <v>36</v>
      </c>
      <c r="B8" s="11">
        <v>3</v>
      </c>
      <c r="C8" s="12" t="s">
        <v>39</v>
      </c>
    </row>
    <row r="9" spans="1:3" x14ac:dyDescent="0.25">
      <c r="A9" s="1" t="s">
        <v>8</v>
      </c>
      <c r="B9" s="11">
        <v>1</v>
      </c>
      <c r="C9" s="12" t="s">
        <v>38</v>
      </c>
    </row>
    <row r="10" spans="1:3" x14ac:dyDescent="0.25">
      <c r="A10" s="1" t="s">
        <v>12</v>
      </c>
      <c r="B10" s="11">
        <v>5</v>
      </c>
      <c r="C10" s="12" t="s">
        <v>39</v>
      </c>
    </row>
    <row r="11" spans="1:3" x14ac:dyDescent="0.25">
      <c r="A11" s="1" t="s">
        <v>40</v>
      </c>
      <c r="B11" s="11">
        <v>5</v>
      </c>
      <c r="C11" s="12" t="s">
        <v>39</v>
      </c>
    </row>
    <row r="12" spans="1:3" x14ac:dyDescent="0.25">
      <c r="A12" s="1" t="s">
        <v>11</v>
      </c>
      <c r="B12" s="11">
        <v>2</v>
      </c>
      <c r="C12" s="12" t="s">
        <v>39</v>
      </c>
    </row>
    <row r="13" spans="1:3" x14ac:dyDescent="0.25">
      <c r="A13" s="1" t="s">
        <v>2</v>
      </c>
      <c r="B13" s="11">
        <v>1</v>
      </c>
      <c r="C13" s="12" t="s">
        <v>39</v>
      </c>
    </row>
    <row r="14" spans="1:3" x14ac:dyDescent="0.25">
      <c r="A14" s="1" t="s">
        <v>13</v>
      </c>
      <c r="B14" s="11">
        <v>1</v>
      </c>
      <c r="C14" s="12" t="s">
        <v>39</v>
      </c>
    </row>
    <row r="15" spans="1:3" x14ac:dyDescent="0.25">
      <c r="A15" s="1" t="s">
        <v>15</v>
      </c>
      <c r="B15" s="11">
        <v>3</v>
      </c>
      <c r="C15" s="12" t="s">
        <v>39</v>
      </c>
    </row>
    <row r="16" spans="1:3" x14ac:dyDescent="0.25">
      <c r="A16" s="1" t="s">
        <v>0</v>
      </c>
      <c r="B16" s="11">
        <v>3</v>
      </c>
      <c r="C16" s="12" t="s">
        <v>39</v>
      </c>
    </row>
    <row r="17" spans="1:3" x14ac:dyDescent="0.25">
      <c r="A17" s="7" t="s">
        <v>16</v>
      </c>
      <c r="B17" s="11">
        <v>5</v>
      </c>
      <c r="C17" s="12" t="s">
        <v>39</v>
      </c>
    </row>
    <row r="19" spans="1:3" x14ac:dyDescent="0.25">
      <c r="A19" s="8"/>
      <c r="B19" s="49"/>
      <c r="C19" s="50"/>
    </row>
    <row r="20" spans="1:3" x14ac:dyDescent="0.25">
      <c r="A20" s="8"/>
      <c r="B20" s="49"/>
      <c r="C20" s="50"/>
    </row>
    <row r="21" spans="1:3" x14ac:dyDescent="0.25">
      <c r="A21" s="8"/>
      <c r="B21" s="49"/>
      <c r="C21" s="50"/>
    </row>
    <row r="22" spans="1:3" x14ac:dyDescent="0.25">
      <c r="A22" s="8"/>
      <c r="B22" s="49"/>
      <c r="C22" s="50"/>
    </row>
    <row r="23" spans="1:3" x14ac:dyDescent="0.25">
      <c r="A23" s="8"/>
      <c r="B23" s="49"/>
      <c r="C23" s="50"/>
    </row>
    <row r="24" spans="1:3" ht="12.6" customHeight="1" x14ac:dyDescent="0.25">
      <c r="A24" s="8"/>
      <c r="B24" s="49"/>
      <c r="C24" s="50"/>
    </row>
    <row r="25" spans="1:3" ht="14.4" customHeight="1" x14ac:dyDescent="0.25">
      <c r="A25" s="8"/>
      <c r="B25" s="49"/>
      <c r="C25" s="50"/>
    </row>
    <row r="26" spans="1:3" x14ac:dyDescent="0.25">
      <c r="A26" s="8"/>
      <c r="B26" s="49"/>
      <c r="C26" s="50"/>
    </row>
    <row r="27" spans="1:3" x14ac:dyDescent="0.25">
      <c r="A27" s="8"/>
      <c r="B27" s="49"/>
      <c r="C27" s="50"/>
    </row>
    <row r="28" spans="1:3" x14ac:dyDescent="0.25">
      <c r="A28" s="8"/>
      <c r="B28" s="49"/>
      <c r="C28" s="50"/>
    </row>
    <row r="29" spans="1:3" x14ac:dyDescent="0.25">
      <c r="A29" s="8"/>
      <c r="B29" s="49"/>
      <c r="C29" s="50"/>
    </row>
    <row r="30" spans="1:3" x14ac:dyDescent="0.25">
      <c r="A30" s="8"/>
      <c r="B30" s="49"/>
      <c r="C30" s="50"/>
    </row>
    <row r="31" spans="1:3" x14ac:dyDescent="0.25">
      <c r="A31" s="9"/>
      <c r="B31" s="49"/>
      <c r="C31" s="50"/>
    </row>
    <row r="32" spans="1:3" x14ac:dyDescent="0.25">
      <c r="A32" s="8"/>
      <c r="B32" s="49"/>
      <c r="C32" s="50"/>
    </row>
    <row r="33" spans="1:3" x14ac:dyDescent="0.25">
      <c r="A33" s="8"/>
      <c r="B33" s="49"/>
      <c r="C33" s="50"/>
    </row>
    <row r="34" spans="1:3" x14ac:dyDescent="0.25">
      <c r="A34" s="8"/>
      <c r="B34" s="49"/>
      <c r="C34" s="50"/>
    </row>
    <row r="35" spans="1:3" x14ac:dyDescent="0.25">
      <c r="A35" s="10"/>
    </row>
  </sheetData>
  <sortState ref="A2:C1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workbookViewId="0">
      <selection activeCell="F25" sqref="F25"/>
    </sheetView>
  </sheetViews>
  <sheetFormatPr defaultRowHeight="13.2" x14ac:dyDescent="0.25"/>
  <cols>
    <col min="1" max="1" width="82" bestFit="1" customWidth="1"/>
    <col min="2" max="2" width="21.6640625" bestFit="1" customWidth="1"/>
    <col min="3" max="3" width="18.88671875" bestFit="1" customWidth="1"/>
    <col min="4" max="5" width="20.21875" bestFit="1" customWidth="1"/>
  </cols>
  <sheetData>
    <row r="3" spans="1:5" x14ac:dyDescent="0.25">
      <c r="A3" s="46" t="s">
        <v>78</v>
      </c>
      <c r="B3" t="s">
        <v>80</v>
      </c>
      <c r="C3" t="s">
        <v>81</v>
      </c>
      <c r="D3" t="s">
        <v>82</v>
      </c>
      <c r="E3" t="s">
        <v>83</v>
      </c>
    </row>
    <row r="4" spans="1:5" x14ac:dyDescent="0.25">
      <c r="A4" s="47" t="s">
        <v>44</v>
      </c>
      <c r="B4" s="48">
        <v>50393.216249999998</v>
      </c>
      <c r="C4" s="48">
        <v>407.1875</v>
      </c>
      <c r="D4" s="48">
        <v>114.6875</v>
      </c>
      <c r="E4" s="48">
        <v>2.5</v>
      </c>
    </row>
    <row r="5" spans="1:5" x14ac:dyDescent="0.25">
      <c r="A5" s="47" t="s">
        <v>45</v>
      </c>
      <c r="B5" s="48">
        <v>50005.46875</v>
      </c>
      <c r="C5" s="48">
        <v>124.6875</v>
      </c>
      <c r="D5" s="48">
        <v>112.1875</v>
      </c>
      <c r="E5" s="48">
        <v>0</v>
      </c>
    </row>
    <row r="6" spans="1:5" x14ac:dyDescent="0.25">
      <c r="A6" s="47" t="s">
        <v>46</v>
      </c>
      <c r="B6" s="48">
        <v>0</v>
      </c>
      <c r="C6" s="48">
        <v>2.5</v>
      </c>
      <c r="D6" s="48">
        <v>2.5</v>
      </c>
      <c r="E6" s="48">
        <v>2.5</v>
      </c>
    </row>
    <row r="7" spans="1:5" x14ac:dyDescent="0.25">
      <c r="A7" s="47" t="s">
        <v>47</v>
      </c>
      <c r="B7" s="48">
        <v>0</v>
      </c>
      <c r="C7" s="48">
        <v>0</v>
      </c>
      <c r="D7" s="48">
        <v>0</v>
      </c>
      <c r="E7" s="48">
        <v>0</v>
      </c>
    </row>
    <row r="8" spans="1:5" x14ac:dyDescent="0.25">
      <c r="A8" s="47" t="s">
        <v>48</v>
      </c>
      <c r="B8" s="48">
        <v>387.7475</v>
      </c>
      <c r="C8" s="48">
        <v>280</v>
      </c>
      <c r="D8" s="48">
        <v>0</v>
      </c>
      <c r="E8" s="48">
        <v>0</v>
      </c>
    </row>
    <row r="9" spans="1:5" x14ac:dyDescent="0.25">
      <c r="A9" s="47" t="s">
        <v>43</v>
      </c>
      <c r="B9" s="48">
        <v>19996.25</v>
      </c>
      <c r="C9" s="48">
        <v>14539.0625</v>
      </c>
      <c r="D9" s="48">
        <v>3003.125</v>
      </c>
      <c r="E9" s="48">
        <v>5815.625</v>
      </c>
    </row>
    <row r="10" spans="1:5" x14ac:dyDescent="0.25">
      <c r="A10" s="47" t="s">
        <v>60</v>
      </c>
      <c r="B10" s="48">
        <v>0</v>
      </c>
      <c r="C10" s="48">
        <v>0</v>
      </c>
      <c r="D10" s="48">
        <v>0</v>
      </c>
      <c r="E10" s="48">
        <v>0</v>
      </c>
    </row>
    <row r="11" spans="1:5" x14ac:dyDescent="0.25">
      <c r="A11" s="47" t="s">
        <v>72</v>
      </c>
      <c r="B11" s="48">
        <v>78.125</v>
      </c>
      <c r="C11" s="48">
        <v>1109.375</v>
      </c>
      <c r="D11" s="48">
        <v>31.25</v>
      </c>
      <c r="E11" s="48">
        <v>1156.25</v>
      </c>
    </row>
    <row r="12" spans="1:5" x14ac:dyDescent="0.25">
      <c r="A12" s="47" t="s">
        <v>55</v>
      </c>
      <c r="B12" s="48">
        <v>190</v>
      </c>
      <c r="C12" s="48">
        <v>0</v>
      </c>
      <c r="D12" s="48">
        <v>0</v>
      </c>
      <c r="E12" s="48">
        <v>0</v>
      </c>
    </row>
    <row r="13" spans="1:5" x14ac:dyDescent="0.25">
      <c r="A13" s="47" t="s">
        <v>63</v>
      </c>
      <c r="B13" s="48">
        <v>0</v>
      </c>
      <c r="C13" s="48">
        <v>4.6875</v>
      </c>
      <c r="D13" s="48">
        <v>15.625</v>
      </c>
      <c r="E13" s="48">
        <v>15.625</v>
      </c>
    </row>
    <row r="14" spans="1:5" x14ac:dyDescent="0.25">
      <c r="A14" s="47" t="s">
        <v>56</v>
      </c>
      <c r="B14" s="48">
        <v>0</v>
      </c>
      <c r="C14" s="48">
        <v>5000</v>
      </c>
      <c r="D14" s="48">
        <v>0</v>
      </c>
      <c r="E14" s="48">
        <v>2500</v>
      </c>
    </row>
    <row r="15" spans="1:5" x14ac:dyDescent="0.25">
      <c r="A15" s="47" t="s">
        <v>57</v>
      </c>
      <c r="B15" s="48">
        <v>12542.1875</v>
      </c>
      <c r="C15" s="48">
        <v>0</v>
      </c>
      <c r="D15" s="48">
        <v>0</v>
      </c>
      <c r="E15" s="48">
        <v>0</v>
      </c>
    </row>
    <row r="16" spans="1:5" x14ac:dyDescent="0.25">
      <c r="A16" s="47" t="s">
        <v>49</v>
      </c>
      <c r="B16" s="48">
        <v>0</v>
      </c>
      <c r="C16" s="48">
        <v>378.125</v>
      </c>
      <c r="D16" s="48">
        <v>378.125</v>
      </c>
      <c r="E16" s="48">
        <v>425</v>
      </c>
    </row>
    <row r="17" spans="1:5" x14ac:dyDescent="0.25">
      <c r="A17" s="47" t="s">
        <v>58</v>
      </c>
      <c r="B17" s="48">
        <v>0</v>
      </c>
      <c r="C17" s="48">
        <v>0</v>
      </c>
      <c r="D17" s="48">
        <v>0</v>
      </c>
      <c r="E17" s="48">
        <v>0</v>
      </c>
    </row>
    <row r="18" spans="1:5" x14ac:dyDescent="0.25">
      <c r="A18" s="47" t="s">
        <v>59</v>
      </c>
      <c r="B18" s="48">
        <v>0</v>
      </c>
      <c r="C18" s="48">
        <v>0</v>
      </c>
      <c r="D18" s="48">
        <v>0</v>
      </c>
      <c r="E18" s="48">
        <v>0</v>
      </c>
    </row>
    <row r="19" spans="1:5" x14ac:dyDescent="0.25">
      <c r="A19" s="47" t="s">
        <v>50</v>
      </c>
      <c r="B19" s="48">
        <v>2625</v>
      </c>
      <c r="C19" s="48">
        <v>78.125</v>
      </c>
      <c r="D19" s="48">
        <v>78.125</v>
      </c>
      <c r="E19" s="48">
        <v>78.125</v>
      </c>
    </row>
    <row r="20" spans="1:5" x14ac:dyDescent="0.25">
      <c r="A20" s="47" t="s">
        <v>51</v>
      </c>
      <c r="B20" s="48">
        <v>0</v>
      </c>
      <c r="C20" s="48">
        <v>0</v>
      </c>
      <c r="D20" s="48">
        <v>0</v>
      </c>
      <c r="E20" s="48">
        <v>0</v>
      </c>
    </row>
    <row r="21" spans="1:5" x14ac:dyDescent="0.25">
      <c r="A21" s="47" t="s">
        <v>52</v>
      </c>
      <c r="B21" s="48">
        <v>0</v>
      </c>
      <c r="C21" s="48">
        <v>2500</v>
      </c>
      <c r="D21" s="48">
        <v>2500</v>
      </c>
      <c r="E21" s="48">
        <v>1250</v>
      </c>
    </row>
    <row r="22" spans="1:5" x14ac:dyDescent="0.25">
      <c r="A22" s="47" t="s">
        <v>53</v>
      </c>
      <c r="B22" s="48">
        <v>0</v>
      </c>
      <c r="C22" s="48">
        <v>0</v>
      </c>
      <c r="D22" s="48">
        <v>0</v>
      </c>
      <c r="E22" s="48">
        <v>0</v>
      </c>
    </row>
    <row r="23" spans="1:5" x14ac:dyDescent="0.25">
      <c r="A23" s="47" t="s">
        <v>61</v>
      </c>
      <c r="B23" s="48">
        <v>3054.6875</v>
      </c>
      <c r="C23" s="48">
        <v>312.5</v>
      </c>
      <c r="D23" s="48">
        <v>0</v>
      </c>
      <c r="E23" s="48">
        <v>390.625</v>
      </c>
    </row>
    <row r="24" spans="1:5" x14ac:dyDescent="0.25">
      <c r="A24" s="47" t="s">
        <v>62</v>
      </c>
      <c r="B24" s="48">
        <v>1506.25</v>
      </c>
      <c r="C24" s="48">
        <v>5000</v>
      </c>
      <c r="D24" s="48">
        <v>0</v>
      </c>
      <c r="E24" s="48">
        <v>0</v>
      </c>
    </row>
    <row r="25" spans="1:5" x14ac:dyDescent="0.25">
      <c r="A25" s="47" t="s">
        <v>54</v>
      </c>
      <c r="B25" s="48">
        <v>0</v>
      </c>
      <c r="C25" s="48">
        <v>156.25</v>
      </c>
      <c r="D25" s="48">
        <v>0</v>
      </c>
      <c r="E25" s="48">
        <v>0</v>
      </c>
    </row>
    <row r="26" spans="1:5" x14ac:dyDescent="0.25">
      <c r="A26" s="47" t="s">
        <v>42</v>
      </c>
      <c r="B26" s="48">
        <v>-140780.52875</v>
      </c>
      <c r="C26" s="48">
        <v>-118910.62875</v>
      </c>
      <c r="D26" s="48">
        <v>-145357.23125000001</v>
      </c>
      <c r="E26" s="48">
        <v>-180636.6825</v>
      </c>
    </row>
    <row r="27" spans="1:5" x14ac:dyDescent="0.25">
      <c r="A27" s="47" t="s">
        <v>84</v>
      </c>
      <c r="B27" s="48"/>
      <c r="C27" s="48"/>
      <c r="D27" s="48"/>
      <c r="E27" s="48"/>
    </row>
    <row r="28" spans="1:5" x14ac:dyDescent="0.25">
      <c r="A28" s="47" t="s">
        <v>79</v>
      </c>
      <c r="B28" s="48">
        <v>-1.5962500000023283</v>
      </c>
      <c r="C28" s="48">
        <v>-89018.128750000003</v>
      </c>
      <c r="D28" s="48">
        <v>-139121.60625000001</v>
      </c>
      <c r="E28" s="48">
        <v>-169000.4325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5" zoomScaleNormal="115" workbookViewId="0">
      <selection activeCell="B9" sqref="B9"/>
    </sheetView>
  </sheetViews>
  <sheetFormatPr defaultRowHeight="13.2" x14ac:dyDescent="0.25"/>
  <cols>
    <col min="1" max="1" width="55.6640625" customWidth="1"/>
    <col min="2" max="8" width="10.109375" bestFit="1" customWidth="1"/>
    <col min="9" max="9" width="9" bestFit="1" customWidth="1"/>
  </cols>
  <sheetData>
    <row r="1" spans="1:9" x14ac:dyDescent="0.25">
      <c r="A1" s="40" t="s">
        <v>41</v>
      </c>
      <c r="B1" s="41" t="s">
        <v>74</v>
      </c>
      <c r="C1" s="41" t="s">
        <v>73</v>
      </c>
      <c r="D1" s="42" t="s">
        <v>75</v>
      </c>
      <c r="E1" s="42" t="s">
        <v>73</v>
      </c>
      <c r="F1" s="42" t="s">
        <v>76</v>
      </c>
      <c r="G1" s="42" t="s">
        <v>73</v>
      </c>
      <c r="H1" s="42" t="s">
        <v>77</v>
      </c>
      <c r="I1" s="42" t="s">
        <v>73</v>
      </c>
    </row>
    <row r="2" spans="1: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3" t="s">
        <v>42</v>
      </c>
      <c r="B3" s="45">
        <f>SUM(BY:RUB!C3)</f>
        <v>-140780.52875</v>
      </c>
      <c r="C3" s="45">
        <f>SUM(BY:RUB!D3)</f>
        <v>-293433.32</v>
      </c>
      <c r="D3" s="45">
        <f>SUM(BY:RUB!E3)</f>
        <v>-118910.62875</v>
      </c>
      <c r="E3" s="45">
        <f>SUM(BY:RUB!F3)</f>
        <v>-392249.15</v>
      </c>
      <c r="F3" s="45">
        <f>SUM(BY:RUB!G3)</f>
        <v>-145357.23125000001</v>
      </c>
      <c r="G3" s="45">
        <f>SUM(BY:RUB!H3)</f>
        <v>-493895.24</v>
      </c>
      <c r="H3" s="45">
        <f>SUM(BY:RUB!I3)</f>
        <v>-180636.6825</v>
      </c>
      <c r="I3" s="45">
        <f>SUM(BY:RUB!J3)</f>
        <v>0</v>
      </c>
    </row>
    <row r="4" spans="1:9" x14ac:dyDescent="0.25">
      <c r="A4" s="43" t="s">
        <v>44</v>
      </c>
      <c r="B4" s="45">
        <f>SUM(BY:RUB!C4)</f>
        <v>50393.216249999998</v>
      </c>
      <c r="C4" s="45">
        <f>SUM(BY:RUB!D4)</f>
        <v>1105</v>
      </c>
      <c r="D4" s="45">
        <f>SUM(BY:RUB!E4)</f>
        <v>407.1875</v>
      </c>
      <c r="E4" s="45">
        <f>SUM(BY:RUB!F4)</f>
        <v>520</v>
      </c>
      <c r="F4" s="45">
        <f>SUM(BY:RUB!G4)</f>
        <v>114.6875</v>
      </c>
      <c r="G4" s="45">
        <f>SUM(BY:RUB!H4)</f>
        <v>5</v>
      </c>
      <c r="H4" s="45">
        <f>SUM(BY:RUB!I4)</f>
        <v>2.5</v>
      </c>
      <c r="I4" s="45">
        <f>SUM(BY:RUB!J4)</f>
        <v>0</v>
      </c>
    </row>
    <row r="5" spans="1:9" x14ac:dyDescent="0.25">
      <c r="A5" s="43" t="s">
        <v>45</v>
      </c>
      <c r="B5" s="45">
        <f>SUM(BY:RUB!C5)</f>
        <v>50005.46875</v>
      </c>
      <c r="C5" s="45">
        <f>SUM(BY:RUB!D5)</f>
        <v>540</v>
      </c>
      <c r="D5" s="45">
        <f>SUM(BY:RUB!E5)</f>
        <v>124.6875</v>
      </c>
      <c r="E5" s="45">
        <f>SUM(BY:RUB!F5)</f>
        <v>515</v>
      </c>
      <c r="F5" s="45">
        <f>SUM(BY:RUB!G5)</f>
        <v>112.1875</v>
      </c>
      <c r="G5" s="45">
        <f>SUM(BY:RUB!H5)</f>
        <v>0</v>
      </c>
      <c r="H5" s="45">
        <f>SUM(BY:RUB!I5)</f>
        <v>0</v>
      </c>
      <c r="I5" s="45">
        <f>SUM(BY:RUB!J5)</f>
        <v>0</v>
      </c>
    </row>
    <row r="6" spans="1:9" x14ac:dyDescent="0.25">
      <c r="A6" s="43" t="s">
        <v>46</v>
      </c>
      <c r="B6" s="45">
        <f>SUM(BY:RUB!C6)</f>
        <v>0</v>
      </c>
      <c r="C6" s="45">
        <f>SUM(BY:RUB!D6)</f>
        <v>5</v>
      </c>
      <c r="D6" s="45">
        <f>SUM(BY:RUB!E6)</f>
        <v>2.5</v>
      </c>
      <c r="E6" s="45">
        <f>SUM(BY:RUB!F6)</f>
        <v>5</v>
      </c>
      <c r="F6" s="45">
        <f>SUM(BY:RUB!G6)</f>
        <v>2.5</v>
      </c>
      <c r="G6" s="45">
        <f>SUM(BY:RUB!H6)</f>
        <v>5</v>
      </c>
      <c r="H6" s="45">
        <f>SUM(BY:RUB!I6)</f>
        <v>2.5</v>
      </c>
      <c r="I6" s="45">
        <f>SUM(BY:RUB!J6)</f>
        <v>0</v>
      </c>
    </row>
    <row r="7" spans="1:9" x14ac:dyDescent="0.25">
      <c r="A7" s="43" t="s">
        <v>47</v>
      </c>
      <c r="B7" s="45">
        <f>SUM(BY:RUB!C7)</f>
        <v>0</v>
      </c>
      <c r="C7" s="45">
        <f>SUM(BY:RUB!D7)</f>
        <v>0</v>
      </c>
      <c r="D7" s="45">
        <f>SUM(BY:RUB!E7)</f>
        <v>0</v>
      </c>
      <c r="E7" s="45">
        <f>SUM(BY:RUB!F7)</f>
        <v>0</v>
      </c>
      <c r="F7" s="45">
        <f>SUM(BY:RUB!G7)</f>
        <v>0</v>
      </c>
      <c r="G7" s="45">
        <f>SUM(BY:RUB!H7)</f>
        <v>0</v>
      </c>
      <c r="H7" s="45">
        <f>SUM(BY:RUB!I7)</f>
        <v>0</v>
      </c>
      <c r="I7" s="45">
        <f>SUM(BY:RUB!J7)</f>
        <v>0</v>
      </c>
    </row>
    <row r="8" spans="1:9" x14ac:dyDescent="0.25">
      <c r="A8" s="43" t="s">
        <v>48</v>
      </c>
      <c r="B8" s="45">
        <f>SUM(BY:RUB!C8)</f>
        <v>387.7475</v>
      </c>
      <c r="C8" s="45">
        <f>SUM(BY:RUB!D8)</f>
        <v>560</v>
      </c>
      <c r="D8" s="45">
        <f>SUM(BY:RUB!E8)</f>
        <v>280</v>
      </c>
      <c r="E8" s="45">
        <f>SUM(BY:RUB!F8)</f>
        <v>0</v>
      </c>
      <c r="F8" s="45">
        <f>SUM(BY:RUB!G8)</f>
        <v>0</v>
      </c>
      <c r="G8" s="45">
        <f>SUM(BY:RUB!H8)</f>
        <v>0</v>
      </c>
      <c r="H8" s="45">
        <f>SUM(BY:RUB!I8)</f>
        <v>0</v>
      </c>
      <c r="I8" s="45">
        <f>SUM(BY:RUB!J8)</f>
        <v>0</v>
      </c>
    </row>
    <row r="9" spans="1:9" x14ac:dyDescent="0.25">
      <c r="A9" s="43" t="s">
        <v>43</v>
      </c>
      <c r="B9" s="45">
        <f>SUM(BY:RUB!C9)</f>
        <v>19996.25</v>
      </c>
      <c r="C9" s="45">
        <f>SUM(BY:RUB!D9)</f>
        <v>74900</v>
      </c>
      <c r="D9" s="45">
        <f>SUM(BY:RUB!E9)</f>
        <v>14539.0625</v>
      </c>
      <c r="E9" s="45">
        <f>SUM(BY:RUB!F9)</f>
        <v>18600</v>
      </c>
      <c r="F9" s="45">
        <f>SUM(BY:RUB!G9)</f>
        <v>3003.125</v>
      </c>
      <c r="G9" s="45">
        <f>SUM(BY:RUB!H9)</f>
        <v>59100</v>
      </c>
      <c r="H9" s="45">
        <f>SUM(BY:RUB!I9)</f>
        <v>5815.625</v>
      </c>
      <c r="I9" s="45">
        <f>SUM(BY:RUB!J9)</f>
        <v>0</v>
      </c>
    </row>
    <row r="10" spans="1:9" x14ac:dyDescent="0.25">
      <c r="A10" s="43" t="s">
        <v>60</v>
      </c>
      <c r="B10" s="45">
        <f>SUM(BY:RUB!C10)</f>
        <v>0</v>
      </c>
      <c r="C10" s="45">
        <f>SUM(BY:RUB!D10)</f>
        <v>0</v>
      </c>
      <c r="D10" s="45">
        <f>SUM(BY:RUB!E10)</f>
        <v>0</v>
      </c>
      <c r="E10" s="45">
        <f>SUM(BY:RUB!F10)</f>
        <v>0</v>
      </c>
      <c r="F10" s="45">
        <f>SUM(BY:RUB!G10)</f>
        <v>0</v>
      </c>
      <c r="G10" s="45">
        <f>SUM(BY:RUB!H10)</f>
        <v>0</v>
      </c>
      <c r="H10" s="45">
        <f>SUM(BY:RUB!I10)</f>
        <v>0</v>
      </c>
      <c r="I10" s="45">
        <f>SUM(BY:RUB!J10)</f>
        <v>0</v>
      </c>
    </row>
    <row r="11" spans="1:9" x14ac:dyDescent="0.25">
      <c r="A11" s="43" t="s">
        <v>49</v>
      </c>
      <c r="B11" s="45">
        <f>SUM(BY:RUB!C11)</f>
        <v>0</v>
      </c>
      <c r="C11" s="45">
        <f>SUM(BY:RUB!D11)</f>
        <v>5600</v>
      </c>
      <c r="D11" s="45">
        <f>SUM(BY:RUB!E11)</f>
        <v>378.125</v>
      </c>
      <c r="E11" s="45">
        <f>SUM(BY:RUB!F11)</f>
        <v>5600</v>
      </c>
      <c r="F11" s="45">
        <f>SUM(BY:RUB!G11)</f>
        <v>378.125</v>
      </c>
      <c r="G11" s="45">
        <f>SUM(BY:RUB!H11)</f>
        <v>8600</v>
      </c>
      <c r="H11" s="45">
        <f>SUM(BY:RUB!I11)</f>
        <v>425</v>
      </c>
      <c r="I11" s="45">
        <f>SUM(BY:RUB!J11)</f>
        <v>0</v>
      </c>
    </row>
    <row r="12" spans="1:9" x14ac:dyDescent="0.25">
      <c r="A12" s="43" t="s">
        <v>50</v>
      </c>
      <c r="B12" s="45">
        <f>SUM(BY:RUB!C12)</f>
        <v>2625</v>
      </c>
      <c r="C12" s="45">
        <f>SUM(BY:RUB!D12)</f>
        <v>5000</v>
      </c>
      <c r="D12" s="45">
        <f>SUM(BY:RUB!E12)</f>
        <v>78.125</v>
      </c>
      <c r="E12" s="45">
        <f>SUM(BY:RUB!F12)</f>
        <v>5000</v>
      </c>
      <c r="F12" s="45">
        <f>SUM(BY:RUB!G12)</f>
        <v>78.125</v>
      </c>
      <c r="G12" s="45">
        <f>SUM(BY:RUB!H12)</f>
        <v>5000</v>
      </c>
      <c r="H12" s="45">
        <f>SUM(BY:RUB!I12)</f>
        <v>78.125</v>
      </c>
      <c r="I12" s="45">
        <f>SUM(BY:RUB!J12)</f>
        <v>0</v>
      </c>
    </row>
    <row r="13" spans="1:9" x14ac:dyDescent="0.25">
      <c r="A13" s="43" t="s">
        <v>51</v>
      </c>
      <c r="B13" s="45">
        <f>SUM(BY:RUB!C13)</f>
        <v>0</v>
      </c>
      <c r="C13" s="45">
        <f>SUM(BY:RUB!D13)</f>
        <v>0</v>
      </c>
      <c r="D13" s="45">
        <f>SUM(BY:RUB!E13)</f>
        <v>0</v>
      </c>
      <c r="E13" s="45">
        <f>SUM(BY:RUB!F13)</f>
        <v>0</v>
      </c>
      <c r="F13" s="45">
        <f>SUM(BY:RUB!G13)</f>
        <v>0</v>
      </c>
      <c r="G13" s="45">
        <f>SUM(BY:RUB!H13)</f>
        <v>0</v>
      </c>
      <c r="H13" s="45">
        <f>SUM(BY:RUB!I13)</f>
        <v>0</v>
      </c>
      <c r="I13" s="45">
        <f>SUM(BY:RUB!J13)</f>
        <v>0</v>
      </c>
    </row>
    <row r="14" spans="1:9" x14ac:dyDescent="0.25">
      <c r="A14" s="43" t="s">
        <v>52</v>
      </c>
      <c r="B14" s="45">
        <f>SUM(BY:RUB!C14)</f>
        <v>0</v>
      </c>
      <c r="C14" s="45">
        <f>SUM(BY:RUB!D14)</f>
        <v>5000</v>
      </c>
      <c r="D14" s="45">
        <f>SUM(BY:RUB!E14)</f>
        <v>2500</v>
      </c>
      <c r="E14" s="45">
        <f>SUM(BY:RUB!F14)</f>
        <v>5000</v>
      </c>
      <c r="F14" s="45">
        <f>SUM(BY:RUB!G14)</f>
        <v>2500</v>
      </c>
      <c r="G14" s="45">
        <f>SUM(BY:RUB!H14)</f>
        <v>2500</v>
      </c>
      <c r="H14" s="45">
        <f>SUM(BY:RUB!I14)</f>
        <v>1250</v>
      </c>
      <c r="I14" s="45">
        <f>SUM(BY:RUB!J14)</f>
        <v>0</v>
      </c>
    </row>
    <row r="15" spans="1:9" x14ac:dyDescent="0.25">
      <c r="A15" s="43" t="s">
        <v>53</v>
      </c>
      <c r="B15" s="45">
        <f>SUM(BY:RUB!C15)</f>
        <v>0</v>
      </c>
      <c r="C15" s="45">
        <f>SUM(BY:RUB!D15)</f>
        <v>0</v>
      </c>
      <c r="D15" s="45">
        <f>SUM(BY:RUB!E15)</f>
        <v>0</v>
      </c>
      <c r="E15" s="45">
        <f>SUM(BY:RUB!F15)</f>
        <v>0</v>
      </c>
      <c r="F15" s="45">
        <f>SUM(BY:RUB!G15)</f>
        <v>0</v>
      </c>
      <c r="G15" s="45">
        <f>SUM(BY:RUB!H15)</f>
        <v>0</v>
      </c>
      <c r="H15" s="45">
        <f>SUM(BY:RUB!I15)</f>
        <v>0</v>
      </c>
      <c r="I15" s="45">
        <f>SUM(BY:RUB!J15)</f>
        <v>0</v>
      </c>
    </row>
    <row r="16" spans="1:9" ht="26.4" x14ac:dyDescent="0.25">
      <c r="A16" s="44" t="s">
        <v>61</v>
      </c>
      <c r="B16" s="45">
        <f>SUM(BY:RUB!C16)</f>
        <v>3054.6875</v>
      </c>
      <c r="C16" s="45">
        <f>SUM(BY:RUB!D16)</f>
        <v>20000</v>
      </c>
      <c r="D16" s="45">
        <f>SUM(BY:RUB!E16)</f>
        <v>312.5</v>
      </c>
      <c r="E16" s="45">
        <f>SUM(BY:RUB!F16)</f>
        <v>0</v>
      </c>
      <c r="F16" s="45">
        <f>SUM(BY:RUB!G16)</f>
        <v>0</v>
      </c>
      <c r="G16" s="45">
        <f>SUM(BY:RUB!H16)</f>
        <v>25000</v>
      </c>
      <c r="H16" s="45">
        <f>SUM(BY:RUB!I16)</f>
        <v>390.625</v>
      </c>
      <c r="I16" s="45">
        <f>SUM(BY:RUB!J16)</f>
        <v>0</v>
      </c>
    </row>
    <row r="17" spans="1:9" x14ac:dyDescent="0.25">
      <c r="A17" s="43" t="s">
        <v>62</v>
      </c>
      <c r="B17" s="45">
        <f>SUM(BY:RUB!C17)</f>
        <v>1506.25</v>
      </c>
      <c r="C17" s="45">
        <f>SUM(BY:RUB!D17)</f>
        <v>10000</v>
      </c>
      <c r="D17" s="45">
        <f>SUM(BY:RUB!E17)</f>
        <v>5000</v>
      </c>
      <c r="E17" s="45">
        <f>SUM(BY:RUB!F17)</f>
        <v>0</v>
      </c>
      <c r="F17" s="45">
        <f>SUM(BY:RUB!G17)</f>
        <v>0</v>
      </c>
      <c r="G17" s="45">
        <f>SUM(BY:RUB!H17)</f>
        <v>0</v>
      </c>
      <c r="H17" s="45">
        <f>SUM(BY:RUB!I17)</f>
        <v>0</v>
      </c>
      <c r="I17" s="45">
        <f>SUM(BY:RUB!J17)</f>
        <v>0</v>
      </c>
    </row>
    <row r="18" spans="1:9" x14ac:dyDescent="0.25">
      <c r="A18" s="43" t="s">
        <v>54</v>
      </c>
      <c r="B18" s="45">
        <f>SUM(BY:RUB!C18)</f>
        <v>0</v>
      </c>
      <c r="C18" s="45">
        <f>SUM(BY:RUB!D18)</f>
        <v>10000</v>
      </c>
      <c r="D18" s="45">
        <f>SUM(BY:RUB!E18)</f>
        <v>156.25</v>
      </c>
      <c r="E18" s="45">
        <f>SUM(BY:RUB!F18)</f>
        <v>0</v>
      </c>
      <c r="F18" s="45">
        <f>SUM(BY:RUB!G18)</f>
        <v>0</v>
      </c>
      <c r="G18" s="45">
        <f>SUM(BY:RUB!H18)</f>
        <v>0</v>
      </c>
      <c r="H18" s="45">
        <f>SUM(BY:RUB!I18)</f>
        <v>0</v>
      </c>
      <c r="I18" s="45">
        <f>SUM(BY:RUB!J18)</f>
        <v>0</v>
      </c>
    </row>
    <row r="19" spans="1:9" ht="26.4" x14ac:dyDescent="0.25">
      <c r="A19" s="44" t="s">
        <v>72</v>
      </c>
      <c r="B19" s="45">
        <f>SUM(BY:RUB!C19)</f>
        <v>78.125</v>
      </c>
      <c r="C19" s="45">
        <f>SUM(BY:RUB!D19)</f>
        <v>9000</v>
      </c>
      <c r="D19" s="45">
        <f>SUM(BY:RUB!E19)</f>
        <v>1109.375</v>
      </c>
      <c r="E19" s="45">
        <f>SUM(BY:RUB!F19)</f>
        <v>2000</v>
      </c>
      <c r="F19" s="45">
        <f>SUM(BY:RUB!G19)</f>
        <v>31.25</v>
      </c>
      <c r="G19" s="45">
        <f>SUM(BY:RUB!H19)</f>
        <v>12000</v>
      </c>
      <c r="H19" s="45">
        <f>SUM(BY:RUB!I19)</f>
        <v>1156.25</v>
      </c>
      <c r="I19" s="45">
        <f>SUM(BY:RUB!J19)</f>
        <v>0</v>
      </c>
    </row>
    <row r="20" spans="1:9" x14ac:dyDescent="0.25">
      <c r="A20" s="43" t="s">
        <v>55</v>
      </c>
      <c r="B20" s="45">
        <f>SUM(BY:RUB!C20)</f>
        <v>190</v>
      </c>
      <c r="C20" s="45">
        <f>SUM(BY:RUB!D20)</f>
        <v>0</v>
      </c>
      <c r="D20" s="45">
        <f>SUM(BY:RUB!E20)</f>
        <v>0</v>
      </c>
      <c r="E20" s="45">
        <f>SUM(BY:RUB!F20)</f>
        <v>0</v>
      </c>
      <c r="F20" s="45">
        <f>SUM(BY:RUB!G20)</f>
        <v>0</v>
      </c>
      <c r="G20" s="45">
        <f>SUM(BY:RUB!H20)</f>
        <v>0</v>
      </c>
      <c r="H20" s="45">
        <f>SUM(BY:RUB!I20)</f>
        <v>0</v>
      </c>
      <c r="I20" s="45">
        <f>SUM(BY:RUB!J20)</f>
        <v>0</v>
      </c>
    </row>
    <row r="21" spans="1:9" x14ac:dyDescent="0.25">
      <c r="A21" s="43" t="s">
        <v>63</v>
      </c>
      <c r="B21" s="45">
        <f>SUM(BY:RUB!C21)</f>
        <v>0</v>
      </c>
      <c r="C21" s="45">
        <f>SUM(BY:RUB!D21)</f>
        <v>300</v>
      </c>
      <c r="D21" s="45">
        <f>SUM(BY:RUB!E21)</f>
        <v>4.6875</v>
      </c>
      <c r="E21" s="45">
        <f>SUM(BY:RUB!F21)</f>
        <v>1000</v>
      </c>
      <c r="F21" s="45">
        <f>SUM(BY:RUB!G21)</f>
        <v>15.625</v>
      </c>
      <c r="G21" s="45">
        <f>SUM(BY:RUB!H21)</f>
        <v>1000</v>
      </c>
      <c r="H21" s="45">
        <f>SUM(BY:RUB!I21)</f>
        <v>15.625</v>
      </c>
      <c r="I21" s="45">
        <f>SUM(BY:RUB!J21)</f>
        <v>0</v>
      </c>
    </row>
    <row r="22" spans="1:9" x14ac:dyDescent="0.25">
      <c r="A22" s="43" t="s">
        <v>56</v>
      </c>
      <c r="B22" s="45">
        <f>SUM(BY:RUB!C22)</f>
        <v>0</v>
      </c>
      <c r="C22" s="45">
        <f>SUM(BY:RUB!D22)</f>
        <v>10000</v>
      </c>
      <c r="D22" s="45">
        <f>SUM(BY:RUB!E22)</f>
        <v>5000</v>
      </c>
      <c r="E22" s="45">
        <f>SUM(BY:RUB!F22)</f>
        <v>0</v>
      </c>
      <c r="F22" s="45">
        <f>SUM(BY:RUB!G22)</f>
        <v>0</v>
      </c>
      <c r="G22" s="45">
        <f>SUM(BY:RUB!H22)</f>
        <v>5000</v>
      </c>
      <c r="H22" s="45">
        <f>SUM(BY:RUB!I22)</f>
        <v>2500</v>
      </c>
      <c r="I22" s="45">
        <f>SUM(BY:RUB!J22)</f>
        <v>0</v>
      </c>
    </row>
    <row r="23" spans="1:9" x14ac:dyDescent="0.25">
      <c r="A23" s="43" t="s">
        <v>57</v>
      </c>
      <c r="B23" s="45">
        <f>SUM(BY:RUB!C23)</f>
        <v>12542.1875</v>
      </c>
      <c r="C23" s="45">
        <f>SUM(BY:RUB!D23)</f>
        <v>0</v>
      </c>
      <c r="D23" s="45">
        <f>SUM(BY:RUB!E23)</f>
        <v>0</v>
      </c>
      <c r="E23" s="45">
        <f>SUM(BY:RUB!F23)</f>
        <v>0</v>
      </c>
      <c r="F23" s="45">
        <f>SUM(BY:RUB!G23)</f>
        <v>0</v>
      </c>
      <c r="G23" s="45">
        <f>SUM(BY:RUB!H23)</f>
        <v>0</v>
      </c>
      <c r="H23" s="45">
        <f>SUM(BY:RUB!I23)</f>
        <v>0</v>
      </c>
      <c r="I23" s="45">
        <f>SUM(BY:RUB!J23)</f>
        <v>0</v>
      </c>
    </row>
    <row r="24" spans="1:9" x14ac:dyDescent="0.25">
      <c r="A24" s="43" t="s">
        <v>58</v>
      </c>
      <c r="B24" s="45">
        <f>SUM(BY:RUB!C24)</f>
        <v>0</v>
      </c>
      <c r="C24" s="45">
        <f>SUM(BY:RUB!D24)</f>
        <v>0</v>
      </c>
      <c r="D24" s="45">
        <f>SUM(BY:RUB!E24)</f>
        <v>0</v>
      </c>
      <c r="E24" s="45">
        <f>SUM(BY:RUB!F24)</f>
        <v>0</v>
      </c>
      <c r="F24" s="45">
        <f>SUM(BY:RUB!G24)</f>
        <v>0</v>
      </c>
      <c r="G24" s="45">
        <f>SUM(BY:RUB!H24)</f>
        <v>0</v>
      </c>
      <c r="H24" s="45">
        <f>SUM(BY:RUB!I24)</f>
        <v>0</v>
      </c>
      <c r="I24" s="45">
        <f>SUM(BY:RUB!J24)</f>
        <v>0</v>
      </c>
    </row>
    <row r="25" spans="1:9" x14ac:dyDescent="0.25">
      <c r="A25" s="43" t="s">
        <v>59</v>
      </c>
      <c r="B25" s="45">
        <f>SUM(BY:RUB!C25)</f>
        <v>0</v>
      </c>
      <c r="C25" s="45">
        <f>SUM(BY:RUB!D25)</f>
        <v>0</v>
      </c>
      <c r="D25" s="45">
        <f>SUM(BY:RUB!E25)</f>
        <v>0</v>
      </c>
      <c r="E25" s="45">
        <f>SUM(BY:RUB!F25)</f>
        <v>0</v>
      </c>
      <c r="F25" s="45">
        <f>SUM(BY:RUB!G25)</f>
        <v>0</v>
      </c>
      <c r="G25" s="45">
        <f>SUM(BY:RUB!H25)</f>
        <v>0</v>
      </c>
      <c r="H25" s="45">
        <f>SUM(BY:RUB!I25)</f>
        <v>0</v>
      </c>
      <c r="I25" s="45">
        <f>SUM(BY:RUB!J25)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D17" sqref="D17"/>
    </sheetView>
  </sheetViews>
  <sheetFormatPr defaultRowHeight="13.2" x14ac:dyDescent="0.25"/>
  <cols>
    <col min="1" max="1" width="43.5546875" customWidth="1"/>
    <col min="2" max="2" width="12.6640625" bestFit="1" customWidth="1"/>
    <col min="3" max="3" width="12.88671875" customWidth="1"/>
    <col min="4" max="4" width="15.109375" customWidth="1"/>
    <col min="5" max="5" width="12.77734375" customWidth="1"/>
    <col min="6" max="6" width="15.21875" customWidth="1"/>
    <col min="7" max="7" width="14.5546875" customWidth="1"/>
    <col min="8" max="8" width="12.6640625" customWidth="1"/>
    <col min="9" max="9" width="12.5546875" customWidth="1"/>
  </cols>
  <sheetData>
    <row r="1" spans="1:9" ht="13.8" thickBot="1" x14ac:dyDescent="0.3">
      <c r="A1" s="15" t="s">
        <v>41</v>
      </c>
      <c r="B1" s="54" t="s">
        <v>64</v>
      </c>
      <c r="C1" s="55"/>
      <c r="D1" s="56" t="s">
        <v>65</v>
      </c>
      <c r="E1" s="57"/>
      <c r="F1" s="56" t="s">
        <v>66</v>
      </c>
      <c r="G1" s="57"/>
      <c r="H1" s="56" t="s">
        <v>67</v>
      </c>
      <c r="I1" s="57"/>
    </row>
    <row r="2" spans="1:9" ht="13.8" thickBot="1" x14ac:dyDescent="0.3">
      <c r="A2" s="10"/>
      <c r="B2" s="14" t="s">
        <v>68</v>
      </c>
      <c r="C2" s="14" t="s">
        <v>69</v>
      </c>
      <c r="D2" s="14" t="s">
        <v>68</v>
      </c>
      <c r="E2" s="14" t="s">
        <v>69</v>
      </c>
      <c r="F2" s="14" t="s">
        <v>68</v>
      </c>
      <c r="G2" s="14" t="s">
        <v>69</v>
      </c>
      <c r="H2" s="14" t="s">
        <v>68</v>
      </c>
      <c r="I2" s="13" t="s">
        <v>69</v>
      </c>
    </row>
    <row r="3" spans="1:9" x14ac:dyDescent="0.25">
      <c r="A3" s="16" t="s">
        <v>42</v>
      </c>
      <c r="B3" s="24">
        <v>-280690.62</v>
      </c>
      <c r="C3" s="20">
        <f>B3/$C$27</f>
        <v>-140345.31</v>
      </c>
      <c r="D3" s="24">
        <f>-236027.32</f>
        <v>-236027.32</v>
      </c>
      <c r="E3" s="20">
        <f>D3/$C$27</f>
        <v>-118013.66</v>
      </c>
      <c r="F3" s="24">
        <f>-287439.15</f>
        <v>-287439.15000000002</v>
      </c>
      <c r="G3" s="20">
        <f>F3/$C$27</f>
        <v>-143719.57500000001</v>
      </c>
      <c r="H3" s="35">
        <f>-356995.24</f>
        <v>-356995.24</v>
      </c>
      <c r="I3" s="36">
        <f>H3/$C$27</f>
        <v>-178497.62</v>
      </c>
    </row>
    <row r="4" spans="1:9" ht="13.8" thickBot="1" x14ac:dyDescent="0.3">
      <c r="A4" s="16" t="s">
        <v>44</v>
      </c>
      <c r="B4" s="25">
        <f t="shared" ref="B4:I4" si="0">SUM(B5:B8)</f>
        <v>100759.87</v>
      </c>
      <c r="C4" s="28">
        <f t="shared" si="0"/>
        <v>50379.934999999998</v>
      </c>
      <c r="D4" s="22">
        <f t="shared" si="0"/>
        <v>805</v>
      </c>
      <c r="E4" s="21">
        <f t="shared" si="0"/>
        <v>402.5</v>
      </c>
      <c r="F4" s="38">
        <f t="shared" si="0"/>
        <v>220</v>
      </c>
      <c r="G4" s="28">
        <f t="shared" si="0"/>
        <v>110</v>
      </c>
      <c r="H4" s="33">
        <f t="shared" si="0"/>
        <v>5</v>
      </c>
      <c r="I4" s="34">
        <f t="shared" si="0"/>
        <v>2.5</v>
      </c>
    </row>
    <row r="5" spans="1:9" ht="13.8" thickTop="1" x14ac:dyDescent="0.25">
      <c r="A5" s="10" t="s">
        <v>45</v>
      </c>
      <c r="B5" s="23">
        <v>100000</v>
      </c>
      <c r="C5" s="20">
        <f>B5/$C$27</f>
        <v>50000</v>
      </c>
      <c r="D5" s="37">
        <v>240</v>
      </c>
      <c r="E5" s="20">
        <f>D5/$C$27</f>
        <v>120</v>
      </c>
      <c r="F5" s="37">
        <v>215</v>
      </c>
      <c r="G5" s="29">
        <f>F5/$C$27</f>
        <v>107.5</v>
      </c>
      <c r="H5" s="24">
        <v>0</v>
      </c>
      <c r="I5" s="29">
        <f>H5/$C$27</f>
        <v>0</v>
      </c>
    </row>
    <row r="6" spans="1:9" x14ac:dyDescent="0.25">
      <c r="A6" s="10" t="s">
        <v>46</v>
      </c>
      <c r="B6" s="26">
        <v>0</v>
      </c>
      <c r="C6" s="19">
        <v>0</v>
      </c>
      <c r="D6" s="37">
        <v>5</v>
      </c>
      <c r="E6" s="20">
        <f>D6/$C$27</f>
        <v>2.5</v>
      </c>
      <c r="F6" s="37">
        <v>5</v>
      </c>
      <c r="G6" s="29">
        <f>F6/$C$27</f>
        <v>2.5</v>
      </c>
      <c r="H6" s="24">
        <v>5</v>
      </c>
      <c r="I6" s="29">
        <f>H6/$C$27</f>
        <v>2.5</v>
      </c>
    </row>
    <row r="7" spans="1:9" x14ac:dyDescent="0.25">
      <c r="A7" s="10" t="s">
        <v>47</v>
      </c>
      <c r="B7" s="26">
        <v>0</v>
      </c>
      <c r="C7" s="19">
        <v>0</v>
      </c>
      <c r="D7" s="37">
        <v>0</v>
      </c>
      <c r="E7" s="20">
        <f>D7/$C$27</f>
        <v>0</v>
      </c>
      <c r="F7" s="37">
        <v>0</v>
      </c>
      <c r="G7" s="29">
        <f>F7/$C$27</f>
        <v>0</v>
      </c>
      <c r="H7" s="24">
        <v>0</v>
      </c>
      <c r="I7" s="29">
        <f>H7/$C$27</f>
        <v>0</v>
      </c>
    </row>
    <row r="8" spans="1:9" x14ac:dyDescent="0.25">
      <c r="A8" s="10" t="s">
        <v>48</v>
      </c>
      <c r="B8" s="26">
        <v>759.87</v>
      </c>
      <c r="C8" s="19">
        <f>B8/$C$27</f>
        <v>379.935</v>
      </c>
      <c r="D8" s="37">
        <v>560</v>
      </c>
      <c r="E8" s="20">
        <f>D8/$C$27</f>
        <v>280</v>
      </c>
      <c r="F8" s="37">
        <v>0</v>
      </c>
      <c r="G8" s="29">
        <f>F8/$C$27</f>
        <v>0</v>
      </c>
      <c r="H8" s="24">
        <v>0</v>
      </c>
      <c r="I8" s="29">
        <f>H8/$C$27</f>
        <v>0</v>
      </c>
    </row>
    <row r="9" spans="1:9" ht="13.8" thickBot="1" x14ac:dyDescent="0.3">
      <c r="A9" s="16" t="s">
        <v>43</v>
      </c>
      <c r="B9" s="27">
        <f>SUM(B10:B25)</f>
        <v>39080</v>
      </c>
      <c r="C9" s="32">
        <f t="shared" ref="C9:I9" si="1">SUM(C10:C25)</f>
        <v>19540</v>
      </c>
      <c r="D9" s="27">
        <f t="shared" si="1"/>
        <v>27600</v>
      </c>
      <c r="E9" s="32">
        <f t="shared" si="1"/>
        <v>13800</v>
      </c>
      <c r="F9" s="27">
        <f t="shared" si="1"/>
        <v>5600</v>
      </c>
      <c r="G9" s="32">
        <f t="shared" si="1"/>
        <v>2800</v>
      </c>
      <c r="H9" s="33">
        <f t="shared" si="1"/>
        <v>10100</v>
      </c>
      <c r="I9" s="34">
        <f t="shared" si="1"/>
        <v>5050</v>
      </c>
    </row>
    <row r="10" spans="1:9" ht="13.8" thickTop="1" x14ac:dyDescent="0.25">
      <c r="A10" s="10" t="s">
        <v>60</v>
      </c>
      <c r="B10" s="26"/>
      <c r="C10" s="19">
        <v>0</v>
      </c>
      <c r="D10" s="37"/>
      <c r="E10" s="29">
        <f t="shared" ref="E10:E25" si="2">D10/$C$27</f>
        <v>0</v>
      </c>
      <c r="F10" s="24"/>
      <c r="G10" s="29">
        <f>F10/$C$27</f>
        <v>0</v>
      </c>
      <c r="H10" s="24">
        <v>0</v>
      </c>
      <c r="I10" s="29">
        <f>H10/$C$27</f>
        <v>0</v>
      </c>
    </row>
    <row r="11" spans="1:9" x14ac:dyDescent="0.25">
      <c r="A11" s="10" t="s">
        <v>49</v>
      </c>
      <c r="B11" s="26"/>
      <c r="C11" s="19">
        <v>0</v>
      </c>
      <c r="D11" s="37">
        <v>600</v>
      </c>
      <c r="E11" s="29">
        <f t="shared" si="2"/>
        <v>300</v>
      </c>
      <c r="F11" s="37">
        <v>600</v>
      </c>
      <c r="G11" s="29">
        <f t="shared" ref="G11:G25" si="3">F11/$C$27</f>
        <v>300</v>
      </c>
      <c r="H11" s="37">
        <v>600</v>
      </c>
      <c r="I11" s="29">
        <f t="shared" ref="I11:I25" si="4">H11/$C$27</f>
        <v>300</v>
      </c>
    </row>
    <row r="12" spans="1:9" x14ac:dyDescent="0.25">
      <c r="A12" s="10" t="s">
        <v>50</v>
      </c>
      <c r="B12" s="26">
        <v>5000</v>
      </c>
      <c r="C12" s="19">
        <f>B12/$C$27</f>
        <v>2500</v>
      </c>
      <c r="D12" s="37"/>
      <c r="E12" s="29">
        <f t="shared" si="2"/>
        <v>0</v>
      </c>
      <c r="F12" s="37"/>
      <c r="G12" s="29">
        <f t="shared" si="3"/>
        <v>0</v>
      </c>
      <c r="H12" s="37"/>
      <c r="I12" s="29">
        <f t="shared" si="4"/>
        <v>0</v>
      </c>
    </row>
    <row r="13" spans="1:9" x14ac:dyDescent="0.25">
      <c r="A13" s="10" t="s">
        <v>51</v>
      </c>
      <c r="B13" s="26"/>
      <c r="C13" s="19">
        <v>0</v>
      </c>
      <c r="D13" s="37"/>
      <c r="E13" s="29">
        <f t="shared" si="2"/>
        <v>0</v>
      </c>
      <c r="F13" s="37"/>
      <c r="G13" s="29">
        <f t="shared" si="3"/>
        <v>0</v>
      </c>
      <c r="H13" s="37"/>
      <c r="I13" s="29">
        <f t="shared" si="4"/>
        <v>0</v>
      </c>
    </row>
    <row r="14" spans="1:9" x14ac:dyDescent="0.25">
      <c r="A14" s="10" t="s">
        <v>52</v>
      </c>
      <c r="B14" s="26"/>
      <c r="C14" s="19">
        <v>0</v>
      </c>
      <c r="D14" s="37">
        <v>5000</v>
      </c>
      <c r="E14" s="29">
        <f t="shared" si="2"/>
        <v>2500</v>
      </c>
      <c r="F14" s="37">
        <v>5000</v>
      </c>
      <c r="G14" s="29">
        <f t="shared" si="3"/>
        <v>2500</v>
      </c>
      <c r="H14" s="37">
        <v>2500</v>
      </c>
      <c r="I14" s="29">
        <f t="shared" si="4"/>
        <v>1250</v>
      </c>
    </row>
    <row r="15" spans="1:9" x14ac:dyDescent="0.25">
      <c r="A15" s="10" t="s">
        <v>53</v>
      </c>
      <c r="B15" s="26"/>
      <c r="C15" s="19"/>
      <c r="D15" s="37"/>
      <c r="E15" s="29"/>
      <c r="F15" s="37"/>
      <c r="G15" s="29"/>
      <c r="H15" s="37"/>
      <c r="I15" s="29"/>
    </row>
    <row r="16" spans="1:9" ht="38.4" customHeight="1" x14ac:dyDescent="0.25">
      <c r="A16" s="17" t="s">
        <v>61</v>
      </c>
      <c r="B16" s="26">
        <v>6000</v>
      </c>
      <c r="C16" s="19">
        <f>B16/$C$27</f>
        <v>3000</v>
      </c>
      <c r="D16" s="37"/>
      <c r="E16" s="29">
        <f t="shared" si="2"/>
        <v>0</v>
      </c>
      <c r="F16" s="37"/>
      <c r="G16" s="29">
        <f t="shared" si="3"/>
        <v>0</v>
      </c>
      <c r="H16" s="37"/>
      <c r="I16" s="29">
        <f t="shared" si="4"/>
        <v>0</v>
      </c>
    </row>
    <row r="17" spans="1:9" ht="27.6" customHeight="1" x14ac:dyDescent="0.25">
      <c r="A17" s="17" t="s">
        <v>62</v>
      </c>
      <c r="B17" s="26">
        <v>2700</v>
      </c>
      <c r="C17" s="19">
        <f t="shared" ref="C17:C25" si="5">B17/$C$27</f>
        <v>1350</v>
      </c>
      <c r="D17" s="37">
        <v>10000</v>
      </c>
      <c r="E17" s="29">
        <f t="shared" si="2"/>
        <v>5000</v>
      </c>
      <c r="F17" s="39"/>
      <c r="G17" s="29">
        <f t="shared" si="3"/>
        <v>0</v>
      </c>
      <c r="H17" s="37"/>
      <c r="I17" s="29">
        <f t="shared" si="4"/>
        <v>0</v>
      </c>
    </row>
    <row r="18" spans="1:9" x14ac:dyDescent="0.25">
      <c r="A18" s="10" t="s">
        <v>54</v>
      </c>
      <c r="B18" s="26"/>
      <c r="C18" s="19">
        <f t="shared" si="5"/>
        <v>0</v>
      </c>
      <c r="D18" s="37"/>
      <c r="E18" s="29">
        <f t="shared" si="2"/>
        <v>0</v>
      </c>
      <c r="F18" s="37"/>
      <c r="G18" s="29">
        <f t="shared" si="3"/>
        <v>0</v>
      </c>
      <c r="H18" s="37"/>
      <c r="I18" s="29">
        <f t="shared" si="4"/>
        <v>0</v>
      </c>
    </row>
    <row r="19" spans="1:9" ht="31.8" customHeight="1" x14ac:dyDescent="0.25">
      <c r="A19" s="17" t="s">
        <v>72</v>
      </c>
      <c r="B19" s="26"/>
      <c r="C19" s="19">
        <f t="shared" si="5"/>
        <v>0</v>
      </c>
      <c r="D19" s="37">
        <v>2000</v>
      </c>
      <c r="E19" s="29">
        <f t="shared" si="2"/>
        <v>1000</v>
      </c>
      <c r="F19" s="37"/>
      <c r="G19" s="29">
        <f t="shared" si="3"/>
        <v>0</v>
      </c>
      <c r="H19" s="37">
        <v>2000</v>
      </c>
      <c r="I19" s="29">
        <f t="shared" si="4"/>
        <v>1000</v>
      </c>
    </row>
    <row r="20" spans="1:9" x14ac:dyDescent="0.25">
      <c r="A20" s="10" t="s">
        <v>55</v>
      </c>
      <c r="B20" s="26">
        <v>380</v>
      </c>
      <c r="C20" s="19">
        <f t="shared" si="5"/>
        <v>190</v>
      </c>
      <c r="D20" s="37"/>
      <c r="E20" s="29">
        <f t="shared" si="2"/>
        <v>0</v>
      </c>
      <c r="F20" s="37"/>
      <c r="G20" s="29">
        <f t="shared" si="3"/>
        <v>0</v>
      </c>
      <c r="H20" s="37"/>
      <c r="I20" s="29">
        <f t="shared" si="4"/>
        <v>0</v>
      </c>
    </row>
    <row r="21" spans="1:9" x14ac:dyDescent="0.25">
      <c r="A21" s="10" t="s">
        <v>63</v>
      </c>
      <c r="B21" s="26"/>
      <c r="C21" s="19">
        <f t="shared" si="5"/>
        <v>0</v>
      </c>
      <c r="D21" s="37"/>
      <c r="E21" s="29">
        <f t="shared" si="2"/>
        <v>0</v>
      </c>
      <c r="F21" s="37"/>
      <c r="G21" s="29">
        <f t="shared" si="3"/>
        <v>0</v>
      </c>
      <c r="H21" s="37"/>
      <c r="I21" s="29">
        <f t="shared" si="4"/>
        <v>0</v>
      </c>
    </row>
    <row r="22" spans="1:9" ht="22.2" customHeight="1" x14ac:dyDescent="0.25">
      <c r="A22" s="10" t="s">
        <v>56</v>
      </c>
      <c r="B22" s="26"/>
      <c r="C22" s="19">
        <f t="shared" si="5"/>
        <v>0</v>
      </c>
      <c r="D22" s="37">
        <v>10000</v>
      </c>
      <c r="E22" s="29">
        <f t="shared" si="2"/>
        <v>5000</v>
      </c>
      <c r="F22" s="37"/>
      <c r="G22" s="29">
        <f t="shared" si="3"/>
        <v>0</v>
      </c>
      <c r="H22" s="37">
        <v>5000</v>
      </c>
      <c r="I22" s="29">
        <f t="shared" si="4"/>
        <v>2500</v>
      </c>
    </row>
    <row r="23" spans="1:9" x14ac:dyDescent="0.25">
      <c r="A23" s="10" t="s">
        <v>57</v>
      </c>
      <c r="B23" s="26">
        <v>25000</v>
      </c>
      <c r="C23" s="19">
        <f t="shared" si="5"/>
        <v>12500</v>
      </c>
      <c r="D23" s="37"/>
      <c r="E23" s="29">
        <f t="shared" si="2"/>
        <v>0</v>
      </c>
      <c r="F23" s="37"/>
      <c r="G23" s="29">
        <f t="shared" si="3"/>
        <v>0</v>
      </c>
      <c r="H23" s="37"/>
      <c r="I23" s="29">
        <f t="shared" si="4"/>
        <v>0</v>
      </c>
    </row>
    <row r="24" spans="1:9" x14ac:dyDescent="0.25">
      <c r="A24" s="10" t="s">
        <v>58</v>
      </c>
      <c r="B24" s="26"/>
      <c r="C24" s="19">
        <f t="shared" si="5"/>
        <v>0</v>
      </c>
      <c r="D24" s="37"/>
      <c r="E24" s="29">
        <f t="shared" si="2"/>
        <v>0</v>
      </c>
      <c r="F24" s="37"/>
      <c r="G24" s="29">
        <f t="shared" si="3"/>
        <v>0</v>
      </c>
      <c r="H24" s="37"/>
      <c r="I24" s="29">
        <f t="shared" si="4"/>
        <v>0</v>
      </c>
    </row>
    <row r="25" spans="1:9" x14ac:dyDescent="0.25">
      <c r="A25" s="10" t="s">
        <v>59</v>
      </c>
      <c r="B25" s="26"/>
      <c r="C25" s="19">
        <f t="shared" si="5"/>
        <v>0</v>
      </c>
      <c r="D25" s="37"/>
      <c r="E25" s="29">
        <f t="shared" si="2"/>
        <v>0</v>
      </c>
      <c r="F25" s="37"/>
      <c r="G25" s="29">
        <f t="shared" si="3"/>
        <v>0</v>
      </c>
      <c r="H25" s="37"/>
      <c r="I25" s="29">
        <f t="shared" si="4"/>
        <v>0</v>
      </c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30" t="s">
        <v>70</v>
      </c>
      <c r="C27" s="31">
        <v>2</v>
      </c>
      <c r="D27" s="18"/>
      <c r="E27" s="18"/>
      <c r="F27" s="18"/>
      <c r="G27" s="18"/>
      <c r="H27" s="18"/>
      <c r="I27" s="18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workbookViewId="0">
      <selection activeCell="G3" sqref="G3"/>
    </sheetView>
  </sheetViews>
  <sheetFormatPr defaultRowHeight="13.2" x14ac:dyDescent="0.25"/>
  <cols>
    <col min="1" max="1" width="43.109375" customWidth="1"/>
    <col min="2" max="2" width="12.21875" customWidth="1"/>
    <col min="3" max="3" width="10.109375" customWidth="1"/>
    <col min="4" max="4" width="13" customWidth="1"/>
    <col min="5" max="5" width="11.109375" customWidth="1"/>
    <col min="6" max="6" width="12.21875" customWidth="1"/>
    <col min="7" max="7" width="11.88671875" customWidth="1"/>
    <col min="8" max="8" width="13.5546875" customWidth="1"/>
    <col min="9" max="9" width="10.6640625" customWidth="1"/>
  </cols>
  <sheetData>
    <row r="1" spans="1:9" ht="13.8" thickBot="1" x14ac:dyDescent="0.3">
      <c r="A1" s="15" t="s">
        <v>41</v>
      </c>
      <c r="B1" s="54" t="s">
        <v>64</v>
      </c>
      <c r="C1" s="55"/>
      <c r="D1" s="56" t="s">
        <v>65</v>
      </c>
      <c r="E1" s="57"/>
      <c r="F1" s="56" t="s">
        <v>66</v>
      </c>
      <c r="G1" s="57"/>
      <c r="H1" s="56" t="s">
        <v>67</v>
      </c>
      <c r="I1" s="57"/>
    </row>
    <row r="2" spans="1:9" ht="13.8" thickBot="1" x14ac:dyDescent="0.3">
      <c r="A2" s="10"/>
      <c r="B2" s="14" t="s">
        <v>71</v>
      </c>
      <c r="C2" s="14" t="s">
        <v>69</v>
      </c>
      <c r="D2" s="14" t="s">
        <v>71</v>
      </c>
      <c r="E2" s="14" t="s">
        <v>69</v>
      </c>
      <c r="F2" s="14" t="s">
        <v>71</v>
      </c>
      <c r="G2" s="14" t="s">
        <v>69</v>
      </c>
      <c r="H2" s="14" t="s">
        <v>71</v>
      </c>
      <c r="I2" s="14" t="s">
        <v>69</v>
      </c>
    </row>
    <row r="3" spans="1:9" x14ac:dyDescent="0.25">
      <c r="A3" s="16" t="s">
        <v>42</v>
      </c>
      <c r="B3" s="24">
        <v>-27854</v>
      </c>
      <c r="C3" s="20">
        <f>B3/$C$27</f>
        <v>-435.21875</v>
      </c>
      <c r="D3" s="24">
        <f>- 57406</f>
        <v>-57406</v>
      </c>
      <c r="E3" s="20">
        <f>D3/$C$27</f>
        <v>-896.96875</v>
      </c>
      <c r="F3" s="24">
        <f>-104810</f>
        <v>-104810</v>
      </c>
      <c r="G3" s="20">
        <f>F3/$C$27</f>
        <v>-1637.65625</v>
      </c>
      <c r="H3" s="35">
        <f>-136900</f>
        <v>-136900</v>
      </c>
      <c r="I3" s="36">
        <f>H3/$C$27</f>
        <v>-2139.0625</v>
      </c>
    </row>
    <row r="4" spans="1:9" ht="13.8" thickBot="1" x14ac:dyDescent="0.3">
      <c r="A4" s="16" t="s">
        <v>44</v>
      </c>
      <c r="B4" s="25">
        <f t="shared" ref="B4:I4" si="0">SUM(B5:B8)</f>
        <v>850</v>
      </c>
      <c r="C4" s="28">
        <f t="shared" si="0"/>
        <v>13.28125</v>
      </c>
      <c r="D4" s="25">
        <f t="shared" si="0"/>
        <v>300</v>
      </c>
      <c r="E4" s="21">
        <f t="shared" si="0"/>
        <v>4.6875</v>
      </c>
      <c r="F4" s="38">
        <f t="shared" si="0"/>
        <v>300</v>
      </c>
      <c r="G4" s="28">
        <f t="shared" si="0"/>
        <v>4.6875</v>
      </c>
      <c r="H4" s="33">
        <f t="shared" si="0"/>
        <v>0</v>
      </c>
      <c r="I4" s="34">
        <f t="shared" si="0"/>
        <v>0</v>
      </c>
    </row>
    <row r="5" spans="1:9" ht="13.8" thickTop="1" x14ac:dyDescent="0.25">
      <c r="A5" s="10" t="s">
        <v>45</v>
      </c>
      <c r="B5" s="23">
        <v>350</v>
      </c>
      <c r="C5" s="20">
        <f>B5/$C$27</f>
        <v>5.46875</v>
      </c>
      <c r="D5" s="37">
        <v>300</v>
      </c>
      <c r="E5" s="20">
        <f>D5/$C$27</f>
        <v>4.6875</v>
      </c>
      <c r="F5" s="37">
        <v>300</v>
      </c>
      <c r="G5" s="29">
        <f>F5/$C$27</f>
        <v>4.6875</v>
      </c>
      <c r="H5" s="24">
        <v>0</v>
      </c>
      <c r="I5" s="29">
        <f>H5/$C$27</f>
        <v>0</v>
      </c>
    </row>
    <row r="6" spans="1:9" x14ac:dyDescent="0.25">
      <c r="A6" s="10" t="s">
        <v>46</v>
      </c>
      <c r="B6" s="26">
        <v>0</v>
      </c>
      <c r="C6" s="19">
        <v>0</v>
      </c>
      <c r="D6" s="37">
        <v>0</v>
      </c>
      <c r="E6" s="20">
        <f>D6/$C$27</f>
        <v>0</v>
      </c>
      <c r="F6" s="37">
        <v>0</v>
      </c>
      <c r="G6" s="29">
        <f>F6/$C$27</f>
        <v>0</v>
      </c>
      <c r="H6" s="24">
        <v>0</v>
      </c>
      <c r="I6" s="29">
        <f>H6/$C$27</f>
        <v>0</v>
      </c>
    </row>
    <row r="7" spans="1:9" x14ac:dyDescent="0.25">
      <c r="A7" s="10" t="s">
        <v>47</v>
      </c>
      <c r="B7" s="26">
        <v>0</v>
      </c>
      <c r="C7" s="19">
        <v>0</v>
      </c>
      <c r="D7" s="37">
        <v>0</v>
      </c>
      <c r="E7" s="20">
        <f>D7/$C$27</f>
        <v>0</v>
      </c>
      <c r="F7" s="37">
        <v>0</v>
      </c>
      <c r="G7" s="29">
        <f>F7/$C$27</f>
        <v>0</v>
      </c>
      <c r="H7" s="24">
        <v>0</v>
      </c>
      <c r="I7" s="29">
        <f>H7/$C$27</f>
        <v>0</v>
      </c>
    </row>
    <row r="8" spans="1:9" x14ac:dyDescent="0.25">
      <c r="A8" s="10" t="s">
        <v>48</v>
      </c>
      <c r="B8" s="26">
        <v>500</v>
      </c>
      <c r="C8" s="19">
        <f>B8/$C$27</f>
        <v>7.8125</v>
      </c>
      <c r="D8" s="37">
        <v>0</v>
      </c>
      <c r="E8" s="20">
        <f>D8/$C$27</f>
        <v>0</v>
      </c>
      <c r="F8" s="37">
        <v>0</v>
      </c>
      <c r="G8" s="29">
        <f>F8/$C$27</f>
        <v>0</v>
      </c>
      <c r="H8" s="24">
        <v>0</v>
      </c>
      <c r="I8" s="29">
        <f>H8/$C$27</f>
        <v>0</v>
      </c>
    </row>
    <row r="9" spans="1:9" ht="13.8" thickBot="1" x14ac:dyDescent="0.3">
      <c r="A9" s="16" t="s">
        <v>43</v>
      </c>
      <c r="B9" s="27">
        <f>SUM(B10:B25)</f>
        <v>29200</v>
      </c>
      <c r="C9" s="32">
        <f t="shared" ref="C9:I9" si="1">SUM(C10:C25)</f>
        <v>456.25</v>
      </c>
      <c r="D9" s="27">
        <f t="shared" si="1"/>
        <v>47300</v>
      </c>
      <c r="E9" s="32">
        <f t="shared" si="1"/>
        <v>739.0625</v>
      </c>
      <c r="F9" s="27">
        <f t="shared" si="1"/>
        <v>13000</v>
      </c>
      <c r="G9" s="32">
        <f t="shared" si="1"/>
        <v>203.125</v>
      </c>
      <c r="H9" s="33">
        <f t="shared" si="1"/>
        <v>49000</v>
      </c>
      <c r="I9" s="34">
        <f t="shared" si="1"/>
        <v>765.625</v>
      </c>
    </row>
    <row r="10" spans="1:9" ht="13.8" thickTop="1" x14ac:dyDescent="0.25">
      <c r="A10" s="10" t="s">
        <v>60</v>
      </c>
      <c r="B10" s="26"/>
      <c r="C10" s="19">
        <v>0</v>
      </c>
      <c r="D10" s="37"/>
      <c r="E10" s="29">
        <f t="shared" ref="E10:E25" si="2">D10/$C$27</f>
        <v>0</v>
      </c>
      <c r="F10" s="24"/>
      <c r="G10" s="29"/>
      <c r="H10" s="24"/>
      <c r="I10" s="29"/>
    </row>
    <row r="11" spans="1:9" x14ac:dyDescent="0.25">
      <c r="A11" s="10" t="s">
        <v>49</v>
      </c>
      <c r="B11" s="26">
        <v>0</v>
      </c>
      <c r="C11" s="19">
        <v>0</v>
      </c>
      <c r="D11" s="37">
        <v>5000</v>
      </c>
      <c r="E11" s="29">
        <f t="shared" si="2"/>
        <v>78.125</v>
      </c>
      <c r="F11" s="37">
        <v>5000</v>
      </c>
      <c r="G11" s="29">
        <f t="shared" ref="G11:G25" si="3">F11/$C$27</f>
        <v>78.125</v>
      </c>
      <c r="H11" s="37">
        <v>8000</v>
      </c>
      <c r="I11" s="29">
        <f t="shared" ref="I11:I25" si="4">H11/$C$27</f>
        <v>125</v>
      </c>
    </row>
    <row r="12" spans="1:9" x14ac:dyDescent="0.25">
      <c r="A12" s="10" t="s">
        <v>50</v>
      </c>
      <c r="B12" s="26">
        <v>8000</v>
      </c>
      <c r="C12" s="19">
        <f>B12/$C$27</f>
        <v>125</v>
      </c>
      <c r="D12" s="37">
        <v>5000</v>
      </c>
      <c r="E12" s="29">
        <f t="shared" si="2"/>
        <v>78.125</v>
      </c>
      <c r="F12" s="37">
        <v>5000</v>
      </c>
      <c r="G12" s="29">
        <f t="shared" si="3"/>
        <v>78.125</v>
      </c>
      <c r="H12" s="37">
        <v>5000</v>
      </c>
      <c r="I12" s="29">
        <f t="shared" si="4"/>
        <v>78.125</v>
      </c>
    </row>
    <row r="13" spans="1:9" x14ac:dyDescent="0.25">
      <c r="A13" s="10" t="s">
        <v>51</v>
      </c>
      <c r="B13" s="26"/>
      <c r="C13" s="19">
        <v>0</v>
      </c>
      <c r="D13" s="37"/>
      <c r="E13" s="29">
        <f t="shared" si="2"/>
        <v>0</v>
      </c>
      <c r="F13" s="37"/>
      <c r="G13" s="29">
        <f t="shared" si="3"/>
        <v>0</v>
      </c>
      <c r="H13" s="37">
        <v>0</v>
      </c>
      <c r="I13" s="29">
        <f t="shared" si="4"/>
        <v>0</v>
      </c>
    </row>
    <row r="14" spans="1:9" x14ac:dyDescent="0.25">
      <c r="A14" s="10" t="s">
        <v>52</v>
      </c>
      <c r="B14" s="26"/>
      <c r="C14" s="19"/>
      <c r="D14" s="37"/>
      <c r="E14" s="29"/>
      <c r="F14" s="37"/>
      <c r="G14" s="29"/>
      <c r="H14" s="37"/>
      <c r="I14" s="29"/>
    </row>
    <row r="15" spans="1:9" x14ac:dyDescent="0.25">
      <c r="A15" s="10" t="s">
        <v>53</v>
      </c>
      <c r="B15" s="26"/>
      <c r="C15" s="19"/>
      <c r="D15" s="37"/>
      <c r="E15" s="29"/>
      <c r="F15" s="37"/>
      <c r="G15" s="29"/>
      <c r="H15" s="37"/>
      <c r="I15" s="29"/>
    </row>
    <row r="16" spans="1:9" ht="30.6" customHeight="1" x14ac:dyDescent="0.25">
      <c r="A16" s="17" t="s">
        <v>61</v>
      </c>
      <c r="B16" s="26">
        <v>3500</v>
      </c>
      <c r="C16" s="19">
        <f>B16/$C$27</f>
        <v>54.6875</v>
      </c>
      <c r="D16" s="37">
        <v>20000</v>
      </c>
      <c r="E16" s="29">
        <f t="shared" si="2"/>
        <v>312.5</v>
      </c>
      <c r="F16" s="37"/>
      <c r="G16" s="29">
        <f t="shared" si="3"/>
        <v>0</v>
      </c>
      <c r="H16" s="37">
        <v>25000</v>
      </c>
      <c r="I16" s="29">
        <f t="shared" si="4"/>
        <v>390.625</v>
      </c>
    </row>
    <row r="17" spans="1:9" ht="30.6" customHeight="1" x14ac:dyDescent="0.25">
      <c r="A17" s="17" t="s">
        <v>62</v>
      </c>
      <c r="B17" s="26">
        <v>10000</v>
      </c>
      <c r="C17" s="19">
        <f t="shared" ref="C17:C25" si="5">B17/$C$27</f>
        <v>156.25</v>
      </c>
      <c r="D17" s="37"/>
      <c r="E17" s="29">
        <f t="shared" si="2"/>
        <v>0</v>
      </c>
      <c r="F17" s="24"/>
      <c r="G17" s="29">
        <f t="shared" si="3"/>
        <v>0</v>
      </c>
      <c r="H17" s="37">
        <v>0</v>
      </c>
      <c r="I17" s="29">
        <f t="shared" si="4"/>
        <v>0</v>
      </c>
    </row>
    <row r="18" spans="1:9" ht="16.8" customHeight="1" x14ac:dyDescent="0.25">
      <c r="A18" s="10" t="s">
        <v>54</v>
      </c>
      <c r="B18" s="26"/>
      <c r="C18" s="19">
        <f t="shared" si="5"/>
        <v>0</v>
      </c>
      <c r="D18" s="37">
        <v>10000</v>
      </c>
      <c r="E18" s="29">
        <f t="shared" si="2"/>
        <v>156.25</v>
      </c>
      <c r="F18" s="24"/>
      <c r="G18" s="29">
        <f t="shared" si="3"/>
        <v>0</v>
      </c>
      <c r="H18" s="37">
        <v>0</v>
      </c>
      <c r="I18" s="29">
        <f t="shared" si="4"/>
        <v>0</v>
      </c>
    </row>
    <row r="19" spans="1:9" ht="25.8" customHeight="1" x14ac:dyDescent="0.25">
      <c r="A19" s="17" t="s">
        <v>72</v>
      </c>
      <c r="B19" s="26">
        <v>5000</v>
      </c>
      <c r="C19" s="19">
        <f t="shared" si="5"/>
        <v>78.125</v>
      </c>
      <c r="D19" s="37">
        <v>7000</v>
      </c>
      <c r="E19" s="29">
        <f t="shared" si="2"/>
        <v>109.375</v>
      </c>
      <c r="F19" s="37">
        <v>2000</v>
      </c>
      <c r="G19" s="29">
        <f t="shared" si="3"/>
        <v>31.25</v>
      </c>
      <c r="H19" s="37">
        <v>10000</v>
      </c>
      <c r="I19" s="29">
        <f t="shared" si="4"/>
        <v>156.25</v>
      </c>
    </row>
    <row r="20" spans="1:9" x14ac:dyDescent="0.25">
      <c r="A20" s="10" t="s">
        <v>55</v>
      </c>
      <c r="B20" s="26"/>
      <c r="C20" s="19">
        <f t="shared" si="5"/>
        <v>0</v>
      </c>
      <c r="D20" s="37"/>
      <c r="E20" s="29">
        <f t="shared" si="2"/>
        <v>0</v>
      </c>
      <c r="F20" s="37"/>
      <c r="G20" s="29">
        <f t="shared" si="3"/>
        <v>0</v>
      </c>
      <c r="H20" s="37">
        <v>0</v>
      </c>
      <c r="I20" s="29">
        <f t="shared" si="4"/>
        <v>0</v>
      </c>
    </row>
    <row r="21" spans="1:9" x14ac:dyDescent="0.25">
      <c r="A21" s="10" t="s">
        <v>63</v>
      </c>
      <c r="B21" s="26"/>
      <c r="C21" s="19">
        <f t="shared" si="5"/>
        <v>0</v>
      </c>
      <c r="D21" s="37">
        <v>300</v>
      </c>
      <c r="E21" s="29">
        <f t="shared" si="2"/>
        <v>4.6875</v>
      </c>
      <c r="F21" s="37">
        <v>1000</v>
      </c>
      <c r="G21" s="29">
        <f t="shared" si="3"/>
        <v>15.625</v>
      </c>
      <c r="H21" s="37">
        <v>1000</v>
      </c>
      <c r="I21" s="29">
        <f t="shared" si="4"/>
        <v>15.625</v>
      </c>
    </row>
    <row r="22" spans="1:9" x14ac:dyDescent="0.25">
      <c r="A22" s="10" t="s">
        <v>56</v>
      </c>
      <c r="B22" s="26"/>
      <c r="C22" s="19">
        <f t="shared" si="5"/>
        <v>0</v>
      </c>
      <c r="D22" s="37"/>
      <c r="E22" s="29">
        <f t="shared" si="2"/>
        <v>0</v>
      </c>
      <c r="F22" s="37"/>
      <c r="G22" s="29">
        <f t="shared" si="3"/>
        <v>0</v>
      </c>
      <c r="H22" s="37">
        <v>0</v>
      </c>
      <c r="I22" s="29">
        <f t="shared" si="4"/>
        <v>0</v>
      </c>
    </row>
    <row r="23" spans="1:9" x14ac:dyDescent="0.25">
      <c r="A23" s="10" t="s">
        <v>57</v>
      </c>
      <c r="B23" s="26">
        <v>2700</v>
      </c>
      <c r="C23" s="19">
        <f t="shared" si="5"/>
        <v>42.1875</v>
      </c>
      <c r="D23" s="37"/>
      <c r="E23" s="29">
        <f t="shared" si="2"/>
        <v>0</v>
      </c>
      <c r="F23" s="37"/>
      <c r="G23" s="29">
        <f t="shared" si="3"/>
        <v>0</v>
      </c>
      <c r="H23" s="37">
        <v>0</v>
      </c>
      <c r="I23" s="29">
        <f t="shared" si="4"/>
        <v>0</v>
      </c>
    </row>
    <row r="24" spans="1:9" x14ac:dyDescent="0.25">
      <c r="A24" s="10" t="s">
        <v>58</v>
      </c>
      <c r="B24" s="26"/>
      <c r="C24" s="19">
        <f t="shared" si="5"/>
        <v>0</v>
      </c>
      <c r="D24" s="37"/>
      <c r="E24" s="29">
        <f t="shared" si="2"/>
        <v>0</v>
      </c>
      <c r="F24" s="37"/>
      <c r="G24" s="29">
        <f t="shared" si="3"/>
        <v>0</v>
      </c>
      <c r="H24" s="37">
        <v>0</v>
      </c>
      <c r="I24" s="29">
        <f t="shared" si="4"/>
        <v>0</v>
      </c>
    </row>
    <row r="25" spans="1:9" x14ac:dyDescent="0.25">
      <c r="A25" s="10" t="s">
        <v>59</v>
      </c>
      <c r="B25" s="26"/>
      <c r="C25" s="19">
        <f t="shared" si="5"/>
        <v>0</v>
      </c>
      <c r="D25" s="37"/>
      <c r="E25" s="29">
        <f t="shared" si="2"/>
        <v>0</v>
      </c>
      <c r="F25" s="37"/>
      <c r="G25" s="29">
        <f t="shared" si="3"/>
        <v>0</v>
      </c>
      <c r="H25" s="37">
        <v>0</v>
      </c>
      <c r="I25" s="29">
        <f t="shared" si="4"/>
        <v>0</v>
      </c>
    </row>
    <row r="27" spans="1:9" x14ac:dyDescent="0.25">
      <c r="A27" s="30" t="s">
        <v>70</v>
      </c>
      <c r="C27" s="31">
        <v>64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Электротовары_склад</vt:lpstr>
      <vt:lpstr>Электротовары_магазин</vt:lpstr>
      <vt:lpstr>Консолидация</vt:lpstr>
      <vt:lpstr>Впомогательный</vt:lpstr>
      <vt:lpstr>BY</vt:lpstr>
      <vt:lpstr>RUB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Анохина</dc:creator>
  <cp:lastModifiedBy>Кристина Меркутова</cp:lastModifiedBy>
  <cp:revision>1</cp:revision>
  <dcterms:created xsi:type="dcterms:W3CDTF">2023-11-18T22:22:58Z</dcterms:created>
  <dcterms:modified xsi:type="dcterms:W3CDTF">2023-12-05T18:51:49Z</dcterms:modified>
</cp:coreProperties>
</file>