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Fontys stuff\Year 4\PRJ_Y4\"/>
    </mc:Choice>
  </mc:AlternateContent>
  <bookViews>
    <workbookView xWindow="0" yWindow="0" windowWidth="23040" windowHeight="8616" firstSheet="1" activeTab="2"/>
  </bookViews>
  <sheets>
    <sheet name="AGVSystemArchitectureComponents" sheetId="1" r:id="rId1"/>
    <sheet name="Battery &amp; power specification" sheetId="2" r:id="rId2"/>
    <sheet name="Autonomy calculation" sheetId="4" r:id="rId3"/>
    <sheet name="AGV_Sizes_Speed_Payload" sheetId="3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2" l="1"/>
  <c r="G9" i="2"/>
  <c r="G8" i="2"/>
  <c r="G7" i="2"/>
  <c r="G6" i="2"/>
  <c r="G5" i="2"/>
  <c r="G4" i="2"/>
  <c r="G3" i="2"/>
  <c r="G2" i="2"/>
  <c r="H18" i="4"/>
  <c r="H16" i="4"/>
  <c r="H14" i="4"/>
  <c r="H12" i="4"/>
  <c r="H10" i="4"/>
  <c r="H8" i="4"/>
  <c r="H6" i="4"/>
  <c r="H4" i="4"/>
  <c r="H2" i="4"/>
  <c r="C5" i="4"/>
  <c r="C4" i="4" s="1"/>
  <c r="C7" i="4"/>
  <c r="C6" i="4" s="1"/>
  <c r="C9" i="4"/>
  <c r="C8" i="4" s="1"/>
  <c r="C11" i="4"/>
  <c r="C10" i="4" s="1"/>
  <c r="C13" i="4"/>
  <c r="C12" i="4" s="1"/>
  <c r="C15" i="4"/>
  <c r="C14" i="4" s="1"/>
  <c r="C17" i="4"/>
  <c r="C16" i="4" s="1"/>
  <c r="C19" i="4"/>
  <c r="C18" i="4" s="1"/>
  <c r="C2" i="4"/>
  <c r="C3" i="4"/>
  <c r="H21" i="4"/>
  <c r="H23" i="4"/>
  <c r="H19" i="4"/>
  <c r="H17" i="4"/>
  <c r="H15" i="4"/>
  <c r="H13" i="4"/>
  <c r="H11" i="4"/>
  <c r="H9" i="4"/>
  <c r="H7" i="4"/>
  <c r="H5" i="4"/>
  <c r="H3" i="4"/>
  <c r="G4" i="4"/>
  <c r="G6" i="4"/>
  <c r="G8" i="4"/>
  <c r="G10" i="4"/>
  <c r="G12" i="4"/>
  <c r="G14" i="4"/>
  <c r="G16" i="4"/>
  <c r="G18" i="4"/>
  <c r="G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E23" i="4"/>
  <c r="E22" i="4"/>
  <c r="E21" i="4"/>
  <c r="E20" i="4"/>
  <c r="E19" i="4"/>
  <c r="E18" i="4"/>
  <c r="E17" i="4"/>
  <c r="E16" i="4"/>
  <c r="E15" i="4"/>
  <c r="E14" i="4"/>
  <c r="A14" i="4"/>
  <c r="A16" i="4"/>
  <c r="E13" i="4"/>
  <c r="E12" i="4"/>
  <c r="E11" i="4"/>
  <c r="E10" i="4"/>
  <c r="E2" i="4"/>
  <c r="E3" i="4"/>
  <c r="E4" i="4"/>
  <c r="E5" i="4"/>
  <c r="E6" i="4"/>
  <c r="E7" i="4"/>
  <c r="D7" i="4"/>
  <c r="D8" i="4"/>
  <c r="E8" i="4"/>
  <c r="E9" i="4"/>
  <c r="D6" i="4"/>
  <c r="D4" i="4"/>
  <c r="D5" i="4"/>
  <c r="D2" i="4"/>
  <c r="D3" i="4"/>
  <c r="A22" i="4"/>
  <c r="A20" i="4"/>
  <c r="A18" i="4"/>
  <c r="A12" i="4"/>
  <c r="A10" i="4"/>
  <c r="A8" i="4"/>
  <c r="A6" i="4"/>
  <c r="A4" i="4"/>
  <c r="A2" i="4"/>
  <c r="F21" i="4" l="1"/>
  <c r="F20" i="4"/>
  <c r="G20" i="4" s="1"/>
  <c r="C21" i="4"/>
  <c r="C20" i="4" s="1"/>
  <c r="H20" i="4" s="1"/>
  <c r="G11" i="2" s="1"/>
  <c r="F23" i="4"/>
  <c r="C23" i="4" s="1"/>
  <c r="C22" i="4" s="1"/>
  <c r="F22" i="4"/>
  <c r="G22" i="4" s="1"/>
  <c r="C11" i="3"/>
  <c r="C10" i="3"/>
  <c r="C9" i="3"/>
  <c r="C8" i="3"/>
  <c r="C7" i="3"/>
  <c r="C5" i="3"/>
  <c r="C4" i="3"/>
  <c r="C3" i="3"/>
  <c r="C2" i="3"/>
  <c r="H22" i="4" l="1"/>
  <c r="G12" i="2" s="1"/>
</calcChain>
</file>

<file path=xl/sharedStrings.xml><?xml version="1.0" encoding="utf-8"?>
<sst xmlns="http://schemas.openxmlformats.org/spreadsheetml/2006/main" count="184" uniqueCount="101">
  <si>
    <t>AGV</t>
  </si>
  <si>
    <t>Omron LD-60</t>
  </si>
  <si>
    <t>MiR 100</t>
  </si>
  <si>
    <t>Freight Base</t>
  </si>
  <si>
    <t>OTTO 100</t>
  </si>
  <si>
    <t>Tiago Base</t>
  </si>
  <si>
    <t>Vector</t>
  </si>
  <si>
    <t>Dingo</t>
  </si>
  <si>
    <t>Geek+ M100</t>
  </si>
  <si>
    <t>#</t>
  </si>
  <si>
    <t>Front bumper (Safety)</t>
  </si>
  <si>
    <t>WiFi Antennas (Communication)</t>
  </si>
  <si>
    <t>Operator panel (ON/OFF, Safety)</t>
  </si>
  <si>
    <t>Light discs (Indication)</t>
  </si>
  <si>
    <t>Side laser bundle (Optional)</t>
  </si>
  <si>
    <t>SICK microScan3 laser scanner (Safety)</t>
  </si>
  <si>
    <t>3D camera Intel RealSense™ (Object detection)</t>
  </si>
  <si>
    <t>Ultrasound sensor</t>
  </si>
  <si>
    <t>2D laser scanner (Object detection)</t>
  </si>
  <si>
    <t>Hokuyo Safety laser scanner (Safety)</t>
  </si>
  <si>
    <t>3D cameras with 90 degrees coverage</t>
  </si>
  <si>
    <t>ToF rear sensor with 90 degrees reverse coverage</t>
  </si>
  <si>
    <t>3D cameras+lasers (Object detection/ Safety)</t>
  </si>
  <si>
    <t>LiDAR</t>
  </si>
  <si>
    <t>Laser radar + Reflector</t>
  </si>
  <si>
    <t>270 degrees laser radar</t>
  </si>
  <si>
    <t>Charging time</t>
  </si>
  <si>
    <t>4h approx.</t>
  </si>
  <si>
    <t>cable-4.5h/station-3h</t>
  </si>
  <si>
    <t>4.5h</t>
  </si>
  <si>
    <t xml:space="preserve">4h </t>
  </si>
  <si>
    <t>8h</t>
  </si>
  <si>
    <t>10 min</t>
  </si>
  <si>
    <t>Operating time</t>
  </si>
  <si>
    <t>Quantity</t>
  </si>
  <si>
    <t>-</t>
  </si>
  <si>
    <t>Device</t>
  </si>
  <si>
    <t>Placement</t>
  </si>
  <si>
    <t>Omron, LD-60</t>
  </si>
  <si>
    <t>MiR, 100</t>
  </si>
  <si>
    <t xml:space="preserve">Fetch Robotics, Freight Base </t>
  </si>
  <si>
    <t xml:space="preserve">Otto Motors, OTTO 100 </t>
  </si>
  <si>
    <t>PAL Robotics, Tiago Base</t>
  </si>
  <si>
    <t xml:space="preserve">Waypoint Robotics, Vector™ </t>
  </si>
  <si>
    <t>Clearpath, DINGO</t>
  </si>
  <si>
    <t xml:space="preserve">Geek+, M100 </t>
  </si>
  <si>
    <t xml:space="preserve">Lowpad, M </t>
  </si>
  <si>
    <t>Oppent EVO, base™</t>
  </si>
  <si>
    <t>Front</t>
  </si>
  <si>
    <t xml:space="preserve">Safety Scanning Laser 240° FoV </t>
  </si>
  <si>
    <t>Low front laser 126°FoV</t>
  </si>
  <si>
    <t xml:space="preserve">Front </t>
  </si>
  <si>
    <t>Rear</t>
  </si>
  <si>
    <t>1 bumper, 2 pair of sensors</t>
  </si>
  <si>
    <t>Rear Sonar              2m range</t>
  </si>
  <si>
    <t>Sides</t>
  </si>
  <si>
    <t>2 on sides of payload structure, user mounted</t>
  </si>
  <si>
    <t>Rear end of top plate</t>
  </si>
  <si>
    <t>1 each side</t>
  </si>
  <si>
    <t>Computer Access panel</t>
  </si>
  <si>
    <t>Right side</t>
  </si>
  <si>
    <t xml:space="preserve">Stereo Speaker </t>
  </si>
  <si>
    <t xml:space="preserve"> LiDAR</t>
  </si>
  <si>
    <t>Battery type</t>
  </si>
  <si>
    <t>Lowpad- M</t>
  </si>
  <si>
    <t>Oppent EVO- Base</t>
  </si>
  <si>
    <t>Geek+ M99</t>
  </si>
  <si>
    <t>Maximum Load (kg)</t>
  </si>
  <si>
    <t>Maximum Speed (m/s)</t>
  </si>
  <si>
    <t>699 × 500 × 383 mm</t>
  </si>
  <si>
    <t>Dimensions (LxWxH)</t>
  </si>
  <si>
    <t>Weight (kg)</t>
  </si>
  <si>
    <t>890 x 580 x 352 mm</t>
  </si>
  <si>
    <t>559 x 508 x 359 mm</t>
  </si>
  <si>
    <t>740 x 550 x 301 mm</t>
  </si>
  <si>
    <t>551 x 517 x 110 mm</t>
  </si>
  <si>
    <t>540mm diameter</t>
  </si>
  <si>
    <t>762 x 508 x 292 mm</t>
  </si>
  <si>
    <t>740 x 500 x 210 mm</t>
  </si>
  <si>
    <t>800 x 665 x 128 mm</t>
  </si>
  <si>
    <t>1400 x 660 x 770 mm</t>
  </si>
  <si>
    <t>Volume (cm3)</t>
  </si>
  <si>
    <t>front</t>
  </si>
  <si>
    <t>rear</t>
  </si>
  <si>
    <t>sides</t>
  </si>
  <si>
    <t>other</t>
  </si>
  <si>
    <t>Battery voltage</t>
  </si>
  <si>
    <t>Taken from datasheet</t>
  </si>
  <si>
    <t>Estimated</t>
  </si>
  <si>
    <t>Battery capacity</t>
  </si>
  <si>
    <t>Wh</t>
  </si>
  <si>
    <t>80% of Wh</t>
  </si>
  <si>
    <t>Capacity [Ah]</t>
  </si>
  <si>
    <t>Battery Voltage [V] *</t>
  </si>
  <si>
    <t>Operating time[h]*</t>
  </si>
  <si>
    <t>Estimated v2</t>
  </si>
  <si>
    <t>Taken from datasheet v2</t>
  </si>
  <si>
    <t>Taken from datasheet v1</t>
  </si>
  <si>
    <t>Estimated v1</t>
  </si>
  <si>
    <t>Autonomy[h]**</t>
  </si>
  <si>
    <t>Power consumption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</si>
</sst>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4" x14ac:knownFonts="1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vertical="center" wrapText="1"/>
    </xf>
    <xf numFmtId="0" fontId="0" fillId="4" borderId="1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2" borderId="3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0" fillId="4" borderId="5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wrapText="1"/>
    </xf>
    <xf numFmtId="0" fontId="1" fillId="2" borderId="1" xfId="0" applyFont="1" applyFill="1" applyBorder="1" applyAlignment="1">
      <alignment horizontal="center" vertical="center" shrinkToFit="1"/>
    </xf>
    <xf numFmtId="0" fontId="0" fillId="3" borderId="1" xfId="0" applyFill="1" applyBorder="1" applyAlignment="1">
      <alignment horizontal="center" vertical="center" shrinkToFit="1"/>
    </xf>
    <xf numFmtId="0" fontId="0" fillId="0" borderId="0" xfId="0" applyAlignment="1">
      <alignment shrinkToFit="1"/>
    </xf>
    <xf numFmtId="0" fontId="0" fillId="3" borderId="2" xfId="0" applyFill="1" applyBorder="1" applyAlignment="1">
      <alignment horizontal="center" vertical="center" shrinkToFit="1"/>
    </xf>
    <xf numFmtId="0" fontId="0" fillId="4" borderId="1" xfId="0" applyFill="1" applyBorder="1" applyAlignment="1">
      <alignment horizontal="center" vertical="center" shrinkToFit="1"/>
    </xf>
    <xf numFmtId="164" fontId="0" fillId="4" borderId="1" xfId="0" applyNumberFormat="1" applyFill="1" applyBorder="1" applyAlignment="1">
      <alignment horizontal="center" vertical="center" shrinkToFit="1"/>
    </xf>
    <xf numFmtId="1" fontId="0" fillId="4" borderId="1" xfId="0" applyNumberFormat="1" applyFill="1" applyBorder="1" applyAlignment="1">
      <alignment horizontal="center" vertical="center" shrinkToFit="1"/>
    </xf>
    <xf numFmtId="0" fontId="0" fillId="2" borderId="1" xfId="0" applyFill="1" applyBorder="1" applyAlignment="1">
      <alignment vertical="center" wrapText="1"/>
    </xf>
    <xf numFmtId="0" fontId="2" fillId="2" borderId="3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/>
    <xf numFmtId="0" fontId="0" fillId="2" borderId="9" xfId="0" applyFill="1" applyBorder="1" applyAlignment="1"/>
    <xf numFmtId="0" fontId="0" fillId="2" borderId="0" xfId="0" applyFill="1" applyAlignment="1"/>
    <xf numFmtId="0" fontId="0" fillId="2" borderId="10" xfId="0" applyFill="1" applyBorder="1" applyAlignment="1"/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0" fillId="0" borderId="0" xfId="0" applyBorder="1"/>
    <xf numFmtId="0" fontId="0" fillId="2" borderId="0" xfId="0" applyFill="1" applyBorder="1" applyAlignment="1"/>
    <xf numFmtId="2" fontId="0" fillId="0" borderId="0" xfId="0" applyNumberFormat="1" applyBorder="1"/>
    <xf numFmtId="0" fontId="0" fillId="5" borderId="0" xfId="0" applyFill="1"/>
    <xf numFmtId="2" fontId="0" fillId="5" borderId="0" xfId="0" applyNumberFormat="1" applyFill="1" applyAlignment="1">
      <alignment horizontal="right"/>
    </xf>
    <xf numFmtId="2" fontId="0" fillId="5" borderId="0" xfId="0" applyNumberFormat="1" applyFill="1" applyBorder="1" applyAlignment="1">
      <alignment horizontal="right"/>
    </xf>
    <xf numFmtId="0" fontId="0" fillId="5" borderId="11" xfId="0" applyFill="1" applyBorder="1"/>
    <xf numFmtId="2" fontId="0" fillId="5" borderId="11" xfId="0" applyNumberFormat="1" applyFill="1" applyBorder="1" applyAlignment="1">
      <alignment horizontal="right"/>
    </xf>
    <xf numFmtId="0" fontId="0" fillId="5" borderId="10" xfId="0" applyFill="1" applyBorder="1"/>
    <xf numFmtId="2" fontId="0" fillId="5" borderId="10" xfId="0" applyNumberFormat="1" applyFill="1" applyBorder="1" applyAlignment="1">
      <alignment horizontal="right"/>
    </xf>
    <xf numFmtId="2" fontId="2" fillId="5" borderId="0" xfId="0" applyNumberFormat="1" applyFont="1" applyFill="1" applyAlignment="1">
      <alignment horizontal="right"/>
    </xf>
    <xf numFmtId="0" fontId="0" fillId="5" borderId="0" xfId="0" applyFill="1" applyBorder="1" applyAlignment="1">
      <alignment vertical="center" wrapText="1"/>
    </xf>
    <xf numFmtId="0" fontId="0" fillId="3" borderId="3" xfId="0" applyFill="1" applyBorder="1" applyAlignment="1">
      <alignment horizontal="center" vertical="center" wrapText="1"/>
    </xf>
    <xf numFmtId="0" fontId="0" fillId="3" borderId="12" xfId="0" applyFill="1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1" fillId="2" borderId="2" xfId="0" applyFont="1" applyFill="1" applyBorder="1" applyAlignment="1">
      <alignment vertical="center"/>
    </xf>
    <xf numFmtId="2" fontId="0" fillId="4" borderId="1" xfId="0" applyNumberForma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Side</a:t>
            </a:r>
            <a:r>
              <a:rPr lang="en-US" baseline="0"/>
              <a:t> use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AGVSystemArchitectureComponents!$B$18:$B$21</c:f>
              <c:strCache>
                <c:ptCount val="4"/>
                <c:pt idx="0">
                  <c:v>front</c:v>
                </c:pt>
                <c:pt idx="1">
                  <c:v>rear</c:v>
                </c:pt>
                <c:pt idx="2">
                  <c:v>sides</c:v>
                </c:pt>
                <c:pt idx="3">
                  <c:v>other</c:v>
                </c:pt>
              </c:strCache>
            </c:strRef>
          </c:cat>
          <c:val>
            <c:numRef>
              <c:f>AGVSystemArchitectureComponents!$C$18:$C$21</c:f>
              <c:numCache>
                <c:formatCode>General</c:formatCode>
                <c:ptCount val="4"/>
                <c:pt idx="0">
                  <c:v>8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16-40E8-A6FE-900EC07C54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2871407"/>
        <c:axId val="682865583"/>
      </c:barChart>
      <c:catAx>
        <c:axId val="682871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865583"/>
        <c:crosses val="autoZero"/>
        <c:auto val="1"/>
        <c:lblAlgn val="ctr"/>
        <c:lblOffset val="100"/>
        <c:noMultiLvlLbl val="0"/>
      </c:catAx>
      <c:valAx>
        <c:axId val="682865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871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Autonomy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'Battery &amp; power specification'!$A$2:$A$12</c:f>
              <c:strCache>
                <c:ptCount val="11"/>
                <c:pt idx="0">
                  <c:v>Omron LD-60</c:v>
                </c:pt>
                <c:pt idx="1">
                  <c:v>MiR 100</c:v>
                </c:pt>
                <c:pt idx="2">
                  <c:v>Freight Base</c:v>
                </c:pt>
                <c:pt idx="3">
                  <c:v>OTTO 100</c:v>
                </c:pt>
                <c:pt idx="4">
                  <c:v>Tiago Base</c:v>
                </c:pt>
                <c:pt idx="5">
                  <c:v>Vector</c:v>
                </c:pt>
                <c:pt idx="6">
                  <c:v>Dingo</c:v>
                </c:pt>
                <c:pt idx="8">
                  <c:v>Geek+ M100</c:v>
                </c:pt>
                <c:pt idx="9">
                  <c:v>Lowpad- M</c:v>
                </c:pt>
                <c:pt idx="10">
                  <c:v>Oppent EVO- Base</c:v>
                </c:pt>
              </c:strCache>
            </c:strRef>
          </c:cat>
          <c:val>
            <c:numRef>
              <c:f>'Battery &amp; power specification'!$G$2:$G$12</c:f>
              <c:numCache>
                <c:formatCode>0.00</c:formatCode>
                <c:ptCount val="11"/>
                <c:pt idx="0">
                  <c:v>8.571428571428573</c:v>
                </c:pt>
                <c:pt idx="1">
                  <c:v>7.7142857142857144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1.142857142857143</c:v>
                </c:pt>
                <c:pt idx="7">
                  <c:v>2.285714285714286</c:v>
                </c:pt>
                <c:pt idx="8">
                  <c:v>0.57142857142857151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5B-4FC3-AD88-6FEC6676E8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7874287"/>
        <c:axId val="527875119"/>
      </c:barChart>
      <c:catAx>
        <c:axId val="527874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875119"/>
        <c:crosses val="autoZero"/>
        <c:auto val="1"/>
        <c:lblAlgn val="ctr"/>
        <c:lblOffset val="100"/>
        <c:noMultiLvlLbl val="0"/>
      </c:catAx>
      <c:valAx>
        <c:axId val="527875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874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Maximum Speed (m/s)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AGV_Sizes_Speed_Payload!$A$2:$A$11</c:f>
              <c:strCache>
                <c:ptCount val="10"/>
                <c:pt idx="0">
                  <c:v>Omron LD-60</c:v>
                </c:pt>
                <c:pt idx="1">
                  <c:v>MiR 100</c:v>
                </c:pt>
                <c:pt idx="2">
                  <c:v>Freight Base</c:v>
                </c:pt>
                <c:pt idx="3">
                  <c:v>OTTO 100</c:v>
                </c:pt>
                <c:pt idx="4">
                  <c:v>Tiago Base</c:v>
                </c:pt>
                <c:pt idx="5">
                  <c:v>Vector</c:v>
                </c:pt>
                <c:pt idx="6">
                  <c:v>Dingo</c:v>
                </c:pt>
                <c:pt idx="7">
                  <c:v>Geek+ M99</c:v>
                </c:pt>
                <c:pt idx="8">
                  <c:v>Lowpad- M</c:v>
                </c:pt>
                <c:pt idx="9">
                  <c:v>Oppent EVO- Base</c:v>
                </c:pt>
              </c:strCache>
            </c:strRef>
          </c:cat>
          <c:val>
            <c:numRef>
              <c:f>AGV_Sizes_Speed_Payload!$E$2:$E$11</c:f>
              <c:numCache>
                <c:formatCode>0.0</c:formatCode>
                <c:ptCount val="10"/>
                <c:pt idx="0">
                  <c:v>1.8</c:v>
                </c:pt>
                <c:pt idx="1">
                  <c:v>1.5</c:v>
                </c:pt>
                <c:pt idx="2">
                  <c:v>2</c:v>
                </c:pt>
                <c:pt idx="3">
                  <c:v>2</c:v>
                </c:pt>
                <c:pt idx="4" formatCode="General">
                  <c:v>1.5</c:v>
                </c:pt>
                <c:pt idx="5">
                  <c:v>1.2</c:v>
                </c:pt>
                <c:pt idx="6">
                  <c:v>1.3</c:v>
                </c:pt>
                <c:pt idx="7">
                  <c:v>1.5</c:v>
                </c:pt>
                <c:pt idx="8">
                  <c:v>0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5D-418E-990E-4D9CF72692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45208287"/>
        <c:axId val="1445207455"/>
      </c:barChart>
      <c:catAx>
        <c:axId val="1445208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5207455"/>
        <c:crosses val="autoZero"/>
        <c:auto val="1"/>
        <c:lblAlgn val="ctr"/>
        <c:lblOffset val="100"/>
        <c:noMultiLvlLbl val="0"/>
      </c:catAx>
      <c:valAx>
        <c:axId val="1445207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5208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Weight (kg)</a:t>
            </a:r>
          </a:p>
        </c:rich>
      </c:tx>
      <c:layout>
        <c:manualLayout>
          <c:xMode val="edge"/>
          <c:yMode val="edge"/>
          <c:x val="0.40106233595800522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AGV_Sizes_Speed_Payload!$A$2:$A$11</c:f>
              <c:strCache>
                <c:ptCount val="10"/>
                <c:pt idx="0">
                  <c:v>Omron LD-60</c:v>
                </c:pt>
                <c:pt idx="1">
                  <c:v>MiR 100</c:v>
                </c:pt>
                <c:pt idx="2">
                  <c:v>Freight Base</c:v>
                </c:pt>
                <c:pt idx="3">
                  <c:v>OTTO 100</c:v>
                </c:pt>
                <c:pt idx="4">
                  <c:v>Tiago Base</c:v>
                </c:pt>
                <c:pt idx="5">
                  <c:v>Vector</c:v>
                </c:pt>
                <c:pt idx="6">
                  <c:v>Dingo</c:v>
                </c:pt>
                <c:pt idx="7">
                  <c:v>Geek+ M99</c:v>
                </c:pt>
                <c:pt idx="8">
                  <c:v>Lowpad- M</c:v>
                </c:pt>
                <c:pt idx="9">
                  <c:v>Oppent EVO- Base</c:v>
                </c:pt>
              </c:strCache>
            </c:strRef>
          </c:cat>
          <c:val>
            <c:numRef>
              <c:f>AGV_Sizes_Speed_Payload!$F$2:$F$11</c:f>
              <c:numCache>
                <c:formatCode>General</c:formatCode>
                <c:ptCount val="10"/>
                <c:pt idx="0">
                  <c:v>62</c:v>
                </c:pt>
                <c:pt idx="1">
                  <c:v>70</c:v>
                </c:pt>
                <c:pt idx="2">
                  <c:v>68</c:v>
                </c:pt>
                <c:pt idx="3">
                  <c:v>127</c:v>
                </c:pt>
                <c:pt idx="4">
                  <c:v>40</c:v>
                </c:pt>
                <c:pt idx="5">
                  <c:v>0</c:v>
                </c:pt>
                <c:pt idx="6">
                  <c:v>9.1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49-4587-928E-6A1ED8063E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51259503"/>
        <c:axId val="1451258255"/>
      </c:barChart>
      <c:catAx>
        <c:axId val="1451259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1258255"/>
        <c:crosses val="autoZero"/>
        <c:auto val="1"/>
        <c:lblAlgn val="ctr"/>
        <c:lblOffset val="100"/>
        <c:noMultiLvlLbl val="0"/>
      </c:catAx>
      <c:valAx>
        <c:axId val="1451258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1259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Volume (cm3)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AGV_Sizes_Speed_Payload!$A$2:$A$11</c:f>
              <c:strCache>
                <c:ptCount val="10"/>
                <c:pt idx="0">
                  <c:v>Omron LD-60</c:v>
                </c:pt>
                <c:pt idx="1">
                  <c:v>MiR 100</c:v>
                </c:pt>
                <c:pt idx="2">
                  <c:v>Freight Base</c:v>
                </c:pt>
                <c:pt idx="3">
                  <c:v>OTTO 100</c:v>
                </c:pt>
                <c:pt idx="4">
                  <c:v>Tiago Base</c:v>
                </c:pt>
                <c:pt idx="5">
                  <c:v>Vector</c:v>
                </c:pt>
                <c:pt idx="6">
                  <c:v>Dingo</c:v>
                </c:pt>
                <c:pt idx="7">
                  <c:v>Geek+ M99</c:v>
                </c:pt>
                <c:pt idx="8">
                  <c:v>Lowpad- M</c:v>
                </c:pt>
                <c:pt idx="9">
                  <c:v>Oppent EVO- Base</c:v>
                </c:pt>
              </c:strCache>
            </c:strRef>
          </c:cat>
          <c:val>
            <c:numRef>
              <c:f>AGV_Sizes_Speed_Payload!$C$2:$C$11</c:f>
              <c:numCache>
                <c:formatCode>0</c:formatCode>
                <c:ptCount val="10"/>
                <c:pt idx="0">
                  <c:v>133858.5</c:v>
                </c:pt>
                <c:pt idx="1">
                  <c:v>181702.40000000002</c:v>
                </c:pt>
                <c:pt idx="2">
                  <c:v>101945.94799999999</c:v>
                </c:pt>
                <c:pt idx="3">
                  <c:v>122507</c:v>
                </c:pt>
                <c:pt idx="5">
                  <c:v>113032.03199999999</c:v>
                </c:pt>
                <c:pt idx="6">
                  <c:v>31335.370000000003</c:v>
                </c:pt>
                <c:pt idx="7">
                  <c:v>77700</c:v>
                </c:pt>
                <c:pt idx="8">
                  <c:v>68096</c:v>
                </c:pt>
                <c:pt idx="9">
                  <c:v>711480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FA-45D7-A374-4F66F90A4A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2957935"/>
        <c:axId val="1322958351"/>
      </c:barChart>
      <c:catAx>
        <c:axId val="1322957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958351"/>
        <c:crosses val="autoZero"/>
        <c:auto val="1"/>
        <c:lblAlgn val="ctr"/>
        <c:lblOffset val="100"/>
        <c:noMultiLvlLbl val="0"/>
      </c:catAx>
      <c:valAx>
        <c:axId val="1322958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957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Maximum Load (kg)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AGV_Sizes_Speed_Payload!$A$2:$A$11</c:f>
              <c:strCache>
                <c:ptCount val="10"/>
                <c:pt idx="0">
                  <c:v>Omron LD-60</c:v>
                </c:pt>
                <c:pt idx="1">
                  <c:v>MiR 100</c:v>
                </c:pt>
                <c:pt idx="2">
                  <c:v>Freight Base</c:v>
                </c:pt>
                <c:pt idx="3">
                  <c:v>OTTO 100</c:v>
                </c:pt>
                <c:pt idx="4">
                  <c:v>Tiago Base</c:v>
                </c:pt>
                <c:pt idx="5">
                  <c:v>Vector</c:v>
                </c:pt>
                <c:pt idx="6">
                  <c:v>Dingo</c:v>
                </c:pt>
                <c:pt idx="7">
                  <c:v>Geek+ M99</c:v>
                </c:pt>
                <c:pt idx="8">
                  <c:v>Lowpad- M</c:v>
                </c:pt>
                <c:pt idx="9">
                  <c:v>Oppent EVO- Base</c:v>
                </c:pt>
              </c:strCache>
            </c:strRef>
          </c:cat>
          <c:val>
            <c:numRef>
              <c:f>AGV_Sizes_Speed_Payload!$D$2:$D$11</c:f>
              <c:numCache>
                <c:formatCode>General</c:formatCode>
                <c:ptCount val="10"/>
                <c:pt idx="0">
                  <c:v>60</c:v>
                </c:pt>
                <c:pt idx="1">
                  <c:v>100</c:v>
                </c:pt>
                <c:pt idx="2">
                  <c:v>0</c:v>
                </c:pt>
                <c:pt idx="3">
                  <c:v>100</c:v>
                </c:pt>
                <c:pt idx="4">
                  <c:v>100</c:v>
                </c:pt>
                <c:pt idx="5">
                  <c:v>13.6</c:v>
                </c:pt>
                <c:pt idx="6">
                  <c:v>20</c:v>
                </c:pt>
                <c:pt idx="7">
                  <c:v>200</c:v>
                </c:pt>
                <c:pt idx="8">
                  <c:v>0</c:v>
                </c:pt>
                <c:pt idx="9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8C-412F-8159-C9BDE005D3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2273871"/>
        <c:axId val="1462274287"/>
      </c:barChart>
      <c:catAx>
        <c:axId val="1462273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274287"/>
        <c:crosses val="autoZero"/>
        <c:auto val="1"/>
        <c:lblAlgn val="ctr"/>
        <c:lblOffset val="100"/>
        <c:noMultiLvlLbl val="0"/>
      </c:catAx>
      <c:valAx>
        <c:axId val="146227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2738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403860</xdr:colOff>
      <xdr:row>16</xdr:row>
      <xdr:rowOff>552450</xdr:rowOff>
    </xdr:from>
    <xdr:to>
      <xdr:col>7</xdr:col>
      <xdr:colOff>647700</xdr:colOff>
      <xdr:row>21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7620</xdr:colOff>
      <xdr:row>16</xdr:row>
      <xdr:rowOff>373380</xdr:rowOff>
    </xdr:from>
    <xdr:to>
      <xdr:col>13</xdr:col>
      <xdr:colOff>670560</xdr:colOff>
      <xdr:row>19</xdr:row>
      <xdr:rowOff>579120</xdr:rowOff>
    </xdr:to>
    <xdr:sp macro="" textlink="">
      <xdr:nvSpPr>
        <xdr:cNvPr id="3" name="TextBox 2"/>
        <xdr:cNvSpPr txBox="1"/>
      </xdr:nvSpPr>
      <xdr:spPr>
        <a:xfrm>
          <a:off x="7879080" y="9776460"/>
          <a:ext cx="6073140" cy="21488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Notes:</a:t>
          </a:r>
        </a:p>
        <a:p>
          <a:r>
            <a:rPr lang="en-US" sz="1100"/>
            <a:t>-This table is not complete. Further</a:t>
          </a:r>
          <a:r>
            <a:rPr lang="en-US" sz="1100" baseline="0"/>
            <a:t> research is needed.</a:t>
          </a:r>
        </a:p>
        <a:p>
          <a:r>
            <a:rPr lang="en-US" sz="1100" baseline="0"/>
            <a:t>-The graph shows the comparison between the number of components (from all AGVs) on each side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</xdr:colOff>
      <xdr:row>13</xdr:row>
      <xdr:rowOff>53340</xdr:rowOff>
    </xdr:from>
    <xdr:to>
      <xdr:col>6</xdr:col>
      <xdr:colOff>350520</xdr:colOff>
      <xdr:row>19</xdr:row>
      <xdr:rowOff>114300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/>
            <xdr:cNvSpPr txBox="1"/>
          </xdr:nvSpPr>
          <xdr:spPr>
            <a:xfrm>
              <a:off x="53340" y="3985260"/>
              <a:ext cx="6903720" cy="115824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/>
                <a:t>* If the Voltage or Operating time is not given as a single value but as a range, use the formula :                  </a:t>
              </a:r>
              <a14:m>
                <m:oMath xmlns:m="http://schemas.openxmlformats.org/officeDocument/2006/math">
                  <m:r>
                    <m:rPr>
                      <m:sty m:val="p"/>
                    </m:rPr>
                    <a:rPr lang="en-US" sz="1100" b="0" i="0">
                      <a:latin typeface="Cambria Math" panose="02040503050406030204" pitchFamily="18" charset="0"/>
                    </a:rPr>
                    <m:t>estimated</m:t>
                  </m:r>
                  <m:r>
                    <a:rPr lang="en-US" sz="1100" b="0" i="0">
                      <a:latin typeface="Cambria Math" panose="02040503050406030204" pitchFamily="18" charset="0"/>
                    </a:rPr>
                    <m:t> </m:t>
                  </m:r>
                  <m:r>
                    <m:rPr>
                      <m:sty m:val="p"/>
                    </m:rPr>
                    <a:rPr lang="en-US" sz="1100" b="0" i="0">
                      <a:latin typeface="Cambria Math" panose="02040503050406030204" pitchFamily="18" charset="0"/>
                    </a:rPr>
                    <m:t>Value</m:t>
                  </m:r>
                  <m:r>
                    <a:rPr lang="en-US" sz="1100" b="0" i="0">
                      <a:latin typeface="Cambria Math" panose="02040503050406030204" pitchFamily="18" charset="0"/>
                    </a:rPr>
                    <m:t>= </m:t>
                  </m:r>
                  <m:f>
                    <m:f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𝑚𝑎𝑥𝑉</m:t>
                      </m:r>
                      <m:r>
                        <a:rPr lang="en-US" sz="1100" b="0" i="1">
                          <a:latin typeface="Cambria Math" panose="02040503050406030204" pitchFamily="18" charset="0"/>
                        </a:rPr>
                        <m:t>−</m:t>
                      </m:r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𝑚𝑖𝑛𝑉</m:t>
                      </m:r>
                    </m:num>
                    <m:den>
                      <m:r>
                        <a:rPr lang="en-US" sz="1100" b="0" i="1">
                          <a:latin typeface="Cambria Math" panose="02040503050406030204" pitchFamily="18" charset="0"/>
                        </a:rPr>
                        <m:t>2</m:t>
                      </m:r>
                    </m:den>
                  </m:f>
                  <m:r>
                    <a:rPr lang="en-US" sz="1100" b="0" i="1">
                      <a:latin typeface="Cambria Math" panose="02040503050406030204" pitchFamily="18" charset="0"/>
                    </a:rPr>
                    <m:t>+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𝑚𝑖𝑛𝑉</m:t>
                  </m:r>
                </m:oMath>
              </a14:m>
              <a:endParaRPr lang="en-US" sz="1100"/>
            </a:p>
            <a:p>
              <a:r>
                <a:rPr lang="en-US" sz="1100"/>
                <a:t>**If the Autonomy is #DIV/0!, it is because not every needed parameter has been filled in the table</a:t>
              </a:r>
            </a:p>
          </xdr:txBody>
        </xdr:sp>
      </mc:Choice>
      <mc:Fallback>
        <xdr:sp macro="" textlink="">
          <xdr:nvSpPr>
            <xdr:cNvPr id="2" name="TextBox 1"/>
            <xdr:cNvSpPr txBox="1"/>
          </xdr:nvSpPr>
          <xdr:spPr>
            <a:xfrm>
              <a:off x="53340" y="3985260"/>
              <a:ext cx="6903720" cy="115824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/>
                <a:t>* If the Voltage or Operating time is not given as a single value but as a range, use the formula :                  </a:t>
              </a:r>
              <a:r>
                <a:rPr lang="en-US" sz="1100" b="0" i="0">
                  <a:latin typeface="Cambria Math" panose="02040503050406030204" pitchFamily="18" charset="0"/>
                </a:rPr>
                <a:t>estimated Value=  (𝑚𝑎𝑥𝑉−𝑚𝑖𝑛𝑉)/2+𝑚𝑖𝑛𝑉</a:t>
              </a:r>
              <a:endParaRPr lang="en-US" sz="1100"/>
            </a:p>
            <a:p>
              <a:r>
                <a:rPr lang="en-US" sz="1100"/>
                <a:t>**If the Autonomy is #DIV/0!, it is because not every needed parameter has been filled in the table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21</xdr:row>
      <xdr:rowOff>91440</xdr:rowOff>
    </xdr:from>
    <xdr:to>
      <xdr:col>6</xdr:col>
      <xdr:colOff>998220</xdr:colOff>
      <xdr:row>29</xdr:row>
      <xdr:rowOff>45720</xdr:rowOff>
    </xdr:to>
    <xdr:sp macro="" textlink="">
      <xdr:nvSpPr>
        <xdr:cNvPr id="3" name="TextBox 2"/>
        <xdr:cNvSpPr txBox="1"/>
      </xdr:nvSpPr>
      <xdr:spPr>
        <a:xfrm>
          <a:off x="0" y="5486400"/>
          <a:ext cx="7604760" cy="14173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Notes: </a:t>
          </a:r>
        </a:p>
        <a:p>
          <a:r>
            <a:rPr lang="en-US" sz="1100"/>
            <a:t>-The</a:t>
          </a:r>
          <a:r>
            <a:rPr lang="en-US" sz="1100" baseline="0"/>
            <a:t> battery voltage of Omron LD-60 was given in the range from 22V to 30V: estimated value= 26V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-The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operating time of MiR 100 was given in the range from 12 to 15 hours: estimated value= 13,5h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-The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operating time of Freight Base was given in the range from 8 to 10 hours: estimated value= 9h</a:t>
          </a:r>
          <a:endParaRPr lang="en-US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>
            <a:effectLst/>
          </a:endParaRPr>
        </a:p>
        <a:p>
          <a:endParaRPr lang="en-US" sz="1100"/>
        </a:p>
      </xdr:txBody>
    </xdr:sp>
    <xdr:clientData/>
  </xdr:twoCellAnchor>
  <xdr:twoCellAnchor>
    <xdr:from>
      <xdr:col>7</xdr:col>
      <xdr:colOff>83820</xdr:colOff>
      <xdr:row>0</xdr:row>
      <xdr:rowOff>30480</xdr:rowOff>
    </xdr:from>
    <xdr:to>
      <xdr:col>17</xdr:col>
      <xdr:colOff>266700</xdr:colOff>
      <xdr:row>8</xdr:row>
      <xdr:rowOff>274320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457200</xdr:colOff>
      <xdr:row>0</xdr:row>
      <xdr:rowOff>137160</xdr:rowOff>
    </xdr:from>
    <xdr:to>
      <xdr:col>15</xdr:col>
      <xdr:colOff>60960</xdr:colOff>
      <xdr:row>7</xdr:row>
      <xdr:rowOff>99060</xdr:rowOff>
    </xdr:to>
    <xdr:sp macro="" textlink="">
      <xdr:nvSpPr>
        <xdr:cNvPr id="2" name="TextBox 1"/>
        <xdr:cNvSpPr txBox="1"/>
      </xdr:nvSpPr>
      <xdr:spPr>
        <a:xfrm>
          <a:off x="10058400" y="137160"/>
          <a:ext cx="3870960" cy="12649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-It is estimated that</a:t>
          </a:r>
          <a:r>
            <a:rPr lang="en-US" sz="1100" baseline="0"/>
            <a:t> the batteries have 80% of the provided capacity and they experience  40% more power consumption.</a:t>
          </a:r>
        </a:p>
        <a:p>
          <a:r>
            <a:rPr lang="en-US" sz="1100" i="1" baseline="0"/>
            <a:t>!!! The values are esimated. In reality they may be different !!!</a:t>
          </a:r>
        </a:p>
        <a:p>
          <a:endParaRPr lang="en-US" sz="1100" i="0" baseline="0"/>
        </a:p>
        <a:p>
          <a:r>
            <a:rPr lang="en-US" sz="1100" i="0" u="sng" baseline="0"/>
            <a:t>-No values need to be added to this table.</a:t>
          </a:r>
          <a:endParaRPr lang="en-US" sz="1100" i="0" u="sng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327660</xdr:colOff>
      <xdr:row>0</xdr:row>
      <xdr:rowOff>0</xdr:rowOff>
    </xdr:from>
    <xdr:to>
      <xdr:col>15</xdr:col>
      <xdr:colOff>22860</xdr:colOff>
      <xdr:row>10</xdr:row>
      <xdr:rowOff>129540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11</xdr:row>
      <xdr:rowOff>156210</xdr:rowOff>
    </xdr:from>
    <xdr:to>
      <xdr:col>3</xdr:col>
      <xdr:colOff>640080</xdr:colOff>
      <xdr:row>26</xdr:row>
      <xdr:rowOff>156210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807720</xdr:colOff>
      <xdr:row>11</xdr:row>
      <xdr:rowOff>83820</xdr:rowOff>
    </xdr:from>
    <xdr:to>
      <xdr:col>7</xdr:col>
      <xdr:colOff>213360</xdr:colOff>
      <xdr:row>36</xdr:row>
      <xdr:rowOff>144780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426720</xdr:colOff>
      <xdr:row>11</xdr:row>
      <xdr:rowOff>7620</xdr:rowOff>
    </xdr:from>
    <xdr:to>
      <xdr:col>15</xdr:col>
      <xdr:colOff>251460</xdr:colOff>
      <xdr:row>29</xdr:row>
      <xdr:rowOff>53340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9"/>
  <sheetViews>
    <sheetView workbookViewId="0">
      <selection activeCell="K22" sqref="K22"/>
    </sheetView>
  </sheetViews>
  <sheetFormatPr defaultRowHeight="14.4" x14ac:dyDescent="0.3"/>
  <cols>
    <col min="1" max="1" width="4.33203125" customWidth="1"/>
    <col min="2" max="2" width="15.77734375" style="1" customWidth="1"/>
    <col min="3" max="31" width="15.77734375" customWidth="1"/>
  </cols>
  <sheetData>
    <row r="1" spans="1:31" ht="28.8" customHeight="1" x14ac:dyDescent="0.3">
      <c r="A1" s="7" t="s">
        <v>35</v>
      </c>
      <c r="B1" s="24" t="s">
        <v>38</v>
      </c>
      <c r="C1" s="25"/>
      <c r="D1" s="26"/>
      <c r="E1" s="27" t="s">
        <v>39</v>
      </c>
      <c r="F1" s="25"/>
      <c r="G1" s="26"/>
      <c r="H1" s="27" t="s">
        <v>40</v>
      </c>
      <c r="I1" s="25"/>
      <c r="J1" s="26"/>
      <c r="K1" s="27" t="s">
        <v>41</v>
      </c>
      <c r="L1" s="25"/>
      <c r="M1" s="26"/>
      <c r="N1" s="27" t="s">
        <v>42</v>
      </c>
      <c r="O1" s="25"/>
      <c r="P1" s="26"/>
      <c r="Q1" s="27" t="s">
        <v>43</v>
      </c>
      <c r="R1" s="25"/>
      <c r="S1" s="26"/>
      <c r="T1" s="27" t="s">
        <v>44</v>
      </c>
      <c r="U1" s="25"/>
      <c r="V1" s="26"/>
      <c r="W1" s="27" t="s">
        <v>45</v>
      </c>
      <c r="X1" s="25"/>
      <c r="Y1" s="26"/>
      <c r="Z1" s="27" t="s">
        <v>46</v>
      </c>
      <c r="AA1" s="25"/>
      <c r="AB1" s="26"/>
      <c r="AC1" s="27" t="s">
        <v>47</v>
      </c>
      <c r="AD1" s="25"/>
      <c r="AE1" s="28"/>
    </row>
    <row r="2" spans="1:31" ht="14.4" customHeight="1" x14ac:dyDescent="0.3">
      <c r="A2" s="8" t="s">
        <v>9</v>
      </c>
      <c r="B2" s="9" t="s">
        <v>36</v>
      </c>
      <c r="C2" s="9" t="s">
        <v>37</v>
      </c>
      <c r="D2" s="10" t="s">
        <v>34</v>
      </c>
      <c r="E2" s="9" t="s">
        <v>36</v>
      </c>
      <c r="F2" s="9" t="s">
        <v>37</v>
      </c>
      <c r="G2" s="10" t="s">
        <v>34</v>
      </c>
      <c r="H2" s="9" t="s">
        <v>36</v>
      </c>
      <c r="I2" s="9" t="s">
        <v>37</v>
      </c>
      <c r="J2" s="10" t="s">
        <v>34</v>
      </c>
      <c r="K2" s="9" t="s">
        <v>36</v>
      </c>
      <c r="L2" s="9" t="s">
        <v>37</v>
      </c>
      <c r="M2" s="10" t="s">
        <v>34</v>
      </c>
      <c r="N2" s="9" t="s">
        <v>36</v>
      </c>
      <c r="O2" s="9" t="s">
        <v>37</v>
      </c>
      <c r="P2" s="10" t="s">
        <v>34</v>
      </c>
      <c r="Q2" s="9" t="s">
        <v>36</v>
      </c>
      <c r="R2" s="9" t="s">
        <v>37</v>
      </c>
      <c r="S2" s="10" t="s">
        <v>34</v>
      </c>
      <c r="T2" s="9" t="s">
        <v>36</v>
      </c>
      <c r="U2" s="9" t="s">
        <v>37</v>
      </c>
      <c r="V2" s="10" t="s">
        <v>34</v>
      </c>
      <c r="W2" s="9" t="s">
        <v>36</v>
      </c>
      <c r="X2" s="9" t="s">
        <v>37</v>
      </c>
      <c r="Y2" s="10" t="s">
        <v>34</v>
      </c>
      <c r="Z2" s="9" t="s">
        <v>36</v>
      </c>
      <c r="AA2" s="9" t="s">
        <v>37</v>
      </c>
      <c r="AB2" s="10" t="s">
        <v>34</v>
      </c>
      <c r="AC2" s="9" t="s">
        <v>36</v>
      </c>
      <c r="AD2" s="9" t="s">
        <v>37</v>
      </c>
      <c r="AE2" s="10" t="s">
        <v>34</v>
      </c>
    </row>
    <row r="3" spans="1:31" s="13" customFormat="1" ht="49.95" customHeight="1" x14ac:dyDescent="0.3">
      <c r="A3" s="5">
        <v>1</v>
      </c>
      <c r="B3" s="4" t="s">
        <v>49</v>
      </c>
      <c r="C3" s="4" t="s">
        <v>48</v>
      </c>
      <c r="D3" s="11">
        <v>1</v>
      </c>
      <c r="E3" s="4" t="s">
        <v>15</v>
      </c>
      <c r="F3" s="4"/>
      <c r="G3" s="11">
        <v>2</v>
      </c>
      <c r="H3" s="4" t="s">
        <v>18</v>
      </c>
      <c r="I3" s="4" t="s">
        <v>48</v>
      </c>
      <c r="J3" s="11">
        <v>1</v>
      </c>
      <c r="K3" s="4" t="s">
        <v>19</v>
      </c>
      <c r="L3" s="4" t="s">
        <v>48</v>
      </c>
      <c r="M3" s="11">
        <v>1</v>
      </c>
      <c r="N3" s="4" t="s">
        <v>11</v>
      </c>
      <c r="O3" s="4"/>
      <c r="P3" s="11"/>
      <c r="Q3" s="4" t="s">
        <v>23</v>
      </c>
      <c r="R3" s="4" t="s">
        <v>48</v>
      </c>
      <c r="S3" s="11">
        <v>1</v>
      </c>
      <c r="T3" s="4"/>
      <c r="U3" s="4"/>
      <c r="V3" s="11"/>
      <c r="W3" s="4" t="s">
        <v>24</v>
      </c>
      <c r="X3" s="4"/>
      <c r="Y3" s="11"/>
      <c r="Z3" s="4"/>
      <c r="AA3" s="4"/>
      <c r="AB3" s="11"/>
      <c r="AC3" s="4"/>
      <c r="AD3" s="4"/>
      <c r="AE3" s="4"/>
    </row>
    <row r="4" spans="1:31" s="13" customFormat="1" ht="49.95" customHeight="1" x14ac:dyDescent="0.3">
      <c r="A4" s="5">
        <v>2</v>
      </c>
      <c r="B4" s="4" t="s">
        <v>50</v>
      </c>
      <c r="C4" s="4" t="s">
        <v>51</v>
      </c>
      <c r="D4" s="11">
        <v>1</v>
      </c>
      <c r="E4" s="4" t="s">
        <v>16</v>
      </c>
      <c r="F4" s="4"/>
      <c r="G4" s="11">
        <v>2</v>
      </c>
      <c r="H4" s="4" t="s">
        <v>59</v>
      </c>
      <c r="I4" s="4" t="s">
        <v>60</v>
      </c>
      <c r="J4" s="11">
        <v>1</v>
      </c>
      <c r="K4" s="4" t="s">
        <v>20</v>
      </c>
      <c r="L4" s="4" t="s">
        <v>48</v>
      </c>
      <c r="M4" s="11"/>
      <c r="N4" s="4" t="s">
        <v>22</v>
      </c>
      <c r="O4" s="4"/>
      <c r="P4" s="11"/>
      <c r="Q4" s="4" t="s">
        <v>62</v>
      </c>
      <c r="R4" s="4" t="s">
        <v>52</v>
      </c>
      <c r="S4" s="11">
        <v>1</v>
      </c>
      <c r="T4" s="4"/>
      <c r="U4" s="4"/>
      <c r="V4" s="11"/>
      <c r="W4" s="4" t="s">
        <v>25</v>
      </c>
      <c r="X4" s="4"/>
      <c r="Y4" s="11"/>
      <c r="Z4" s="4"/>
      <c r="AA4" s="4"/>
      <c r="AB4" s="11"/>
      <c r="AC4" s="4"/>
      <c r="AD4" s="4"/>
      <c r="AE4" s="4"/>
    </row>
    <row r="5" spans="1:31" s="13" customFormat="1" ht="49.95" customHeight="1" x14ac:dyDescent="0.3">
      <c r="A5" s="5">
        <v>3</v>
      </c>
      <c r="B5" s="4" t="s">
        <v>10</v>
      </c>
      <c r="C5" s="4" t="s">
        <v>48</v>
      </c>
      <c r="D5" s="11" t="s">
        <v>53</v>
      </c>
      <c r="E5" s="4" t="s">
        <v>17</v>
      </c>
      <c r="F5" s="4"/>
      <c r="G5" s="11">
        <v>4</v>
      </c>
      <c r="H5" s="4" t="s">
        <v>61</v>
      </c>
      <c r="I5" s="4" t="s">
        <v>48</v>
      </c>
      <c r="J5" s="11">
        <v>1</v>
      </c>
      <c r="K5" s="4" t="s">
        <v>21</v>
      </c>
      <c r="L5" s="4" t="s">
        <v>52</v>
      </c>
      <c r="M5" s="11">
        <v>1</v>
      </c>
      <c r="N5" s="4"/>
      <c r="O5" s="4"/>
      <c r="P5" s="11"/>
      <c r="Q5" s="4"/>
      <c r="R5" s="4"/>
      <c r="S5" s="11"/>
      <c r="T5" s="4"/>
      <c r="U5" s="4"/>
      <c r="V5" s="11"/>
      <c r="W5" s="4"/>
      <c r="X5" s="4"/>
      <c r="Y5" s="11"/>
      <c r="Z5" s="4"/>
      <c r="AA5" s="4"/>
      <c r="AB5" s="11"/>
      <c r="AC5" s="4"/>
      <c r="AD5" s="4"/>
      <c r="AE5" s="4"/>
    </row>
    <row r="6" spans="1:31" s="13" customFormat="1" ht="49.95" customHeight="1" x14ac:dyDescent="0.3">
      <c r="A6" s="5">
        <v>4</v>
      </c>
      <c r="B6" s="4" t="s">
        <v>54</v>
      </c>
      <c r="C6" s="4" t="s">
        <v>52</v>
      </c>
      <c r="D6" s="11">
        <v>2</v>
      </c>
      <c r="E6" s="4"/>
      <c r="F6" s="4"/>
      <c r="G6" s="11"/>
      <c r="H6" s="4"/>
      <c r="I6" s="4"/>
      <c r="J6" s="11"/>
      <c r="K6" s="4"/>
      <c r="L6" s="4"/>
      <c r="M6" s="11"/>
      <c r="N6" s="4"/>
      <c r="O6" s="4"/>
      <c r="P6" s="11"/>
      <c r="Q6" s="4"/>
      <c r="R6" s="4"/>
      <c r="S6" s="11"/>
      <c r="T6" s="4"/>
      <c r="U6" s="4"/>
      <c r="V6" s="11"/>
      <c r="W6" s="4"/>
      <c r="X6" s="4"/>
      <c r="Y6" s="11"/>
      <c r="Z6" s="4"/>
      <c r="AA6" s="4"/>
      <c r="AB6" s="11"/>
      <c r="AC6" s="4"/>
      <c r="AD6" s="4"/>
      <c r="AE6" s="4"/>
    </row>
    <row r="7" spans="1:31" s="13" customFormat="1" ht="49.95" customHeight="1" x14ac:dyDescent="0.3">
      <c r="A7" s="5">
        <v>5</v>
      </c>
      <c r="B7" s="4" t="s">
        <v>11</v>
      </c>
      <c r="C7" s="4" t="s">
        <v>57</v>
      </c>
      <c r="D7" s="11">
        <v>2</v>
      </c>
      <c r="E7" s="4"/>
      <c r="F7" s="4"/>
      <c r="G7" s="11"/>
      <c r="H7" s="4"/>
      <c r="I7" s="4"/>
      <c r="J7" s="11"/>
      <c r="K7" s="4"/>
      <c r="L7" s="4"/>
      <c r="M7" s="11"/>
      <c r="N7" s="4"/>
      <c r="O7" s="4"/>
      <c r="P7" s="11"/>
      <c r="Q7" s="4"/>
      <c r="R7" s="4"/>
      <c r="S7" s="11"/>
      <c r="T7" s="4"/>
      <c r="U7" s="4"/>
      <c r="V7" s="11"/>
      <c r="W7" s="4"/>
      <c r="X7" s="4"/>
      <c r="Y7" s="11"/>
      <c r="Z7" s="4"/>
      <c r="AA7" s="4"/>
      <c r="AB7" s="11"/>
      <c r="AC7" s="4"/>
      <c r="AD7" s="4"/>
      <c r="AE7" s="4"/>
    </row>
    <row r="8" spans="1:31" s="13" customFormat="1" ht="49.95" customHeight="1" x14ac:dyDescent="0.3">
      <c r="A8" s="5">
        <v>6</v>
      </c>
      <c r="B8" s="4" t="s">
        <v>12</v>
      </c>
      <c r="C8" s="4" t="s">
        <v>57</v>
      </c>
      <c r="D8" s="11">
        <v>1</v>
      </c>
      <c r="E8" s="4"/>
      <c r="F8" s="4"/>
      <c r="G8" s="11"/>
      <c r="H8" s="4"/>
      <c r="I8" s="4"/>
      <c r="J8" s="11"/>
      <c r="K8" s="4"/>
      <c r="L8" s="4"/>
      <c r="M8" s="11"/>
      <c r="N8" s="4"/>
      <c r="O8" s="4"/>
      <c r="P8" s="11"/>
      <c r="Q8" s="4"/>
      <c r="R8" s="4"/>
      <c r="S8" s="11"/>
      <c r="T8" s="4"/>
      <c r="U8" s="4"/>
      <c r="V8" s="11"/>
      <c r="W8" s="4"/>
      <c r="X8" s="4"/>
      <c r="Y8" s="11"/>
      <c r="Z8" s="4"/>
      <c r="AA8" s="4"/>
      <c r="AB8" s="11"/>
      <c r="AC8" s="4"/>
      <c r="AD8" s="4"/>
      <c r="AE8" s="4"/>
    </row>
    <row r="9" spans="1:31" s="13" customFormat="1" ht="49.95" customHeight="1" x14ac:dyDescent="0.3">
      <c r="A9" s="5">
        <v>7</v>
      </c>
      <c r="B9" s="4" t="s">
        <v>13</v>
      </c>
      <c r="C9" s="4" t="s">
        <v>55</v>
      </c>
      <c r="D9" s="11" t="s">
        <v>58</v>
      </c>
      <c r="E9" s="4"/>
      <c r="F9" s="4"/>
      <c r="G9" s="11"/>
      <c r="H9" s="4"/>
      <c r="I9" s="4"/>
      <c r="J9" s="11"/>
      <c r="K9" s="4"/>
      <c r="L9" s="4"/>
      <c r="M9" s="11"/>
      <c r="N9" s="4"/>
      <c r="O9" s="4"/>
      <c r="P9" s="11"/>
      <c r="Q9" s="4"/>
      <c r="R9" s="4"/>
      <c r="S9" s="11"/>
      <c r="T9" s="4"/>
      <c r="U9" s="4"/>
      <c r="V9" s="11"/>
      <c r="W9" s="4"/>
      <c r="X9" s="4"/>
      <c r="Y9" s="11"/>
      <c r="Z9" s="4"/>
      <c r="AA9" s="4"/>
      <c r="AB9" s="11"/>
      <c r="AC9" s="4"/>
      <c r="AD9" s="4"/>
      <c r="AE9" s="4"/>
    </row>
    <row r="10" spans="1:31" s="13" customFormat="1" ht="49.95" customHeight="1" x14ac:dyDescent="0.3">
      <c r="A10" s="5">
        <v>8</v>
      </c>
      <c r="B10" s="4" t="s">
        <v>14</v>
      </c>
      <c r="C10" s="4" t="s">
        <v>55</v>
      </c>
      <c r="D10" s="11" t="s">
        <v>56</v>
      </c>
      <c r="E10" s="4"/>
      <c r="F10" s="4"/>
      <c r="G10" s="11"/>
      <c r="H10" s="4"/>
      <c r="I10" s="4"/>
      <c r="J10" s="11"/>
      <c r="K10" s="4"/>
      <c r="L10" s="4"/>
      <c r="M10" s="11"/>
      <c r="N10" s="4"/>
      <c r="O10" s="4"/>
      <c r="P10" s="11"/>
      <c r="Q10" s="4"/>
      <c r="R10" s="4"/>
      <c r="S10" s="11"/>
      <c r="T10" s="4"/>
      <c r="U10" s="4"/>
      <c r="V10" s="11"/>
      <c r="W10" s="4"/>
      <c r="X10" s="4"/>
      <c r="Y10" s="11"/>
      <c r="Z10" s="4"/>
      <c r="AA10" s="4"/>
      <c r="AB10" s="11"/>
      <c r="AC10" s="4"/>
      <c r="AD10" s="4"/>
      <c r="AE10" s="4"/>
    </row>
    <row r="11" spans="1:31" s="13" customFormat="1" ht="49.95" customHeight="1" x14ac:dyDescent="0.3">
      <c r="A11" s="5">
        <v>9</v>
      </c>
      <c r="B11" s="4"/>
      <c r="C11" s="4"/>
      <c r="D11" s="11"/>
      <c r="E11" s="4"/>
      <c r="F11" s="4"/>
      <c r="G11" s="11"/>
      <c r="H11" s="4"/>
      <c r="I11" s="4"/>
      <c r="J11" s="11"/>
      <c r="K11" s="4"/>
      <c r="L11" s="4"/>
      <c r="M11" s="11"/>
      <c r="N11" s="4"/>
      <c r="O11" s="4"/>
      <c r="P11" s="11"/>
      <c r="Q11" s="4"/>
      <c r="R11" s="4"/>
      <c r="S11" s="11"/>
      <c r="T11" s="4"/>
      <c r="U11" s="4"/>
      <c r="V11" s="11"/>
      <c r="W11" s="4"/>
      <c r="X11" s="4"/>
      <c r="Y11" s="11"/>
      <c r="Z11" s="4"/>
      <c r="AA11" s="4"/>
      <c r="AB11" s="11"/>
      <c r="AC11" s="4"/>
      <c r="AD11" s="4"/>
      <c r="AE11" s="4"/>
    </row>
    <row r="12" spans="1:31" s="13" customFormat="1" ht="49.95" customHeight="1" x14ac:dyDescent="0.3">
      <c r="A12" s="5">
        <v>10</v>
      </c>
      <c r="B12" s="4"/>
      <c r="C12" s="4"/>
      <c r="D12" s="11"/>
      <c r="E12" s="4"/>
      <c r="F12" s="4"/>
      <c r="G12" s="11"/>
      <c r="H12" s="4"/>
      <c r="I12" s="4"/>
      <c r="J12" s="11"/>
      <c r="K12" s="4"/>
      <c r="L12" s="4"/>
      <c r="M12" s="11"/>
      <c r="N12" s="4"/>
      <c r="O12" s="4"/>
      <c r="P12" s="11"/>
      <c r="Q12" s="4"/>
      <c r="R12" s="4"/>
      <c r="S12" s="11"/>
      <c r="T12" s="4"/>
      <c r="U12" s="4"/>
      <c r="V12" s="11"/>
      <c r="W12" s="4"/>
      <c r="X12" s="4"/>
      <c r="Y12" s="11"/>
      <c r="Z12" s="4"/>
      <c r="AA12" s="4"/>
      <c r="AB12" s="11"/>
      <c r="AC12" s="4"/>
      <c r="AD12" s="4"/>
      <c r="AE12" s="4"/>
    </row>
    <row r="13" spans="1:31" s="13" customFormat="1" ht="49.95" customHeight="1" x14ac:dyDescent="0.3">
      <c r="A13" s="5">
        <v>11</v>
      </c>
      <c r="B13" s="4"/>
      <c r="C13" s="4"/>
      <c r="D13" s="11"/>
      <c r="E13" s="4"/>
      <c r="F13" s="4"/>
      <c r="G13" s="11"/>
      <c r="H13" s="4"/>
      <c r="I13" s="4"/>
      <c r="J13" s="11"/>
      <c r="K13" s="4"/>
      <c r="L13" s="4"/>
      <c r="M13" s="11"/>
      <c r="N13" s="4"/>
      <c r="O13" s="4"/>
      <c r="P13" s="11"/>
      <c r="Q13" s="4"/>
      <c r="R13" s="4"/>
      <c r="S13" s="11"/>
      <c r="T13" s="4"/>
      <c r="U13" s="4"/>
      <c r="V13" s="11"/>
      <c r="W13" s="4"/>
      <c r="X13" s="4"/>
      <c r="Y13" s="11"/>
      <c r="Z13" s="4"/>
      <c r="AA13" s="4"/>
      <c r="AB13" s="11"/>
      <c r="AC13" s="4"/>
      <c r="AD13" s="4"/>
      <c r="AE13" s="4"/>
    </row>
    <row r="14" spans="1:31" s="14" customFormat="1" ht="49.95" customHeight="1" x14ac:dyDescent="0.3">
      <c r="A14" s="5">
        <v>12</v>
      </c>
      <c r="B14" s="4"/>
      <c r="C14" s="4"/>
      <c r="D14" s="11"/>
      <c r="E14" s="4"/>
      <c r="F14" s="4"/>
      <c r="G14" s="11"/>
      <c r="H14" s="4"/>
      <c r="I14" s="4"/>
      <c r="J14" s="11"/>
      <c r="K14" s="4"/>
      <c r="L14" s="4"/>
      <c r="M14" s="11"/>
      <c r="N14" s="4"/>
      <c r="O14" s="4"/>
      <c r="P14" s="11"/>
      <c r="Q14" s="4"/>
      <c r="R14" s="4"/>
      <c r="S14" s="11"/>
      <c r="T14" s="4"/>
      <c r="U14" s="4"/>
      <c r="V14" s="11"/>
      <c r="W14" s="4"/>
      <c r="X14" s="4"/>
      <c r="Y14" s="11"/>
      <c r="Z14" s="4"/>
      <c r="AA14" s="4"/>
      <c r="AB14" s="11"/>
      <c r="AC14" s="4"/>
      <c r="AD14" s="4"/>
      <c r="AE14" s="4"/>
    </row>
    <row r="15" spans="1:31" s="15" customFormat="1" ht="49.95" customHeight="1" x14ac:dyDescent="0.3">
      <c r="A15" s="5">
        <v>13</v>
      </c>
      <c r="B15" s="4"/>
      <c r="C15" s="4"/>
      <c r="D15" s="11"/>
      <c r="E15" s="4"/>
      <c r="F15" s="4"/>
      <c r="G15" s="11"/>
      <c r="H15" s="4"/>
      <c r="I15" s="4"/>
      <c r="J15" s="11"/>
      <c r="K15" s="4"/>
      <c r="L15" s="4"/>
      <c r="M15" s="11"/>
      <c r="N15" s="4"/>
      <c r="O15" s="4"/>
      <c r="P15" s="11"/>
      <c r="Q15" s="4"/>
      <c r="R15" s="4"/>
      <c r="S15" s="11"/>
      <c r="T15" s="4"/>
      <c r="U15" s="4"/>
      <c r="V15" s="11"/>
      <c r="W15" s="4"/>
      <c r="X15" s="4"/>
      <c r="Y15" s="11"/>
      <c r="Z15" s="4"/>
      <c r="AA15" s="4"/>
      <c r="AB15" s="11"/>
      <c r="AC15" s="4"/>
      <c r="AD15" s="4"/>
      <c r="AE15" s="4"/>
    </row>
    <row r="16" spans="1:31" s="12" customFormat="1" ht="49.95" customHeight="1" x14ac:dyDescent="0.3">
      <c r="A16" s="5">
        <v>14</v>
      </c>
      <c r="B16" s="4"/>
      <c r="C16" s="4"/>
      <c r="D16" s="11"/>
      <c r="E16" s="4"/>
      <c r="F16" s="4"/>
      <c r="G16" s="11"/>
      <c r="H16" s="4"/>
      <c r="I16" s="4"/>
      <c r="J16" s="11"/>
      <c r="K16" s="4"/>
      <c r="L16" s="4"/>
      <c r="M16" s="11"/>
      <c r="N16" s="4"/>
      <c r="O16" s="4"/>
      <c r="P16" s="11"/>
      <c r="Q16" s="4"/>
      <c r="R16" s="4"/>
      <c r="S16" s="11"/>
      <c r="T16" s="4"/>
      <c r="U16" s="4"/>
      <c r="V16" s="11"/>
      <c r="W16" s="4"/>
      <c r="X16" s="4"/>
      <c r="Y16" s="11"/>
      <c r="Z16" s="4"/>
      <c r="AA16" s="4"/>
      <c r="AB16" s="11"/>
      <c r="AC16" s="4"/>
      <c r="AD16" s="4"/>
      <c r="AE16" s="4"/>
    </row>
    <row r="17" spans="2:3" s="6" customFormat="1" ht="51" customHeight="1" x14ac:dyDescent="0.3"/>
    <row r="18" spans="2:3" s="6" customFormat="1" ht="51" customHeight="1" x14ac:dyDescent="0.3">
      <c r="B18" s="23" t="s">
        <v>82</v>
      </c>
      <c r="C18" s="3">
        <v>8</v>
      </c>
    </row>
    <row r="19" spans="2:3" s="6" customFormat="1" ht="51" customHeight="1" x14ac:dyDescent="0.3">
      <c r="B19" s="23" t="s">
        <v>83</v>
      </c>
      <c r="C19" s="3">
        <v>3</v>
      </c>
    </row>
    <row r="20" spans="2:3" s="6" customFormat="1" ht="51" customHeight="1" x14ac:dyDescent="0.3">
      <c r="B20" s="23" t="s">
        <v>84</v>
      </c>
      <c r="C20" s="3">
        <v>3</v>
      </c>
    </row>
    <row r="21" spans="2:3" s="6" customFormat="1" ht="51" customHeight="1" x14ac:dyDescent="0.3">
      <c r="B21" s="23" t="s">
        <v>85</v>
      </c>
      <c r="C21" s="3">
        <v>2</v>
      </c>
    </row>
    <row r="22" spans="2:3" s="6" customFormat="1" ht="51" customHeight="1" x14ac:dyDescent="0.3"/>
    <row r="23" spans="2:3" s="6" customFormat="1" ht="51" customHeight="1" x14ac:dyDescent="0.3"/>
    <row r="24" spans="2:3" s="6" customFormat="1" ht="51" customHeight="1" x14ac:dyDescent="0.3"/>
    <row r="25" spans="2:3" s="6" customFormat="1" ht="51" customHeight="1" x14ac:dyDescent="0.3"/>
    <row r="26" spans="2:3" s="6" customFormat="1" ht="51" customHeight="1" x14ac:dyDescent="0.3"/>
    <row r="27" spans="2:3" s="6" customFormat="1" ht="51" customHeight="1" x14ac:dyDescent="0.3"/>
    <row r="28" spans="2:3" s="6" customFormat="1" ht="51" customHeight="1" x14ac:dyDescent="0.3"/>
    <row r="29" spans="2:3" s="6" customFormat="1" ht="51" customHeight="1" x14ac:dyDescent="0.3"/>
  </sheetData>
  <mergeCells count="10">
    <mergeCell ref="B1:D1"/>
    <mergeCell ref="E1:G1"/>
    <mergeCell ref="H1:J1"/>
    <mergeCell ref="K1:M1"/>
    <mergeCell ref="AC1:AE1"/>
    <mergeCell ref="N1:P1"/>
    <mergeCell ref="Q1:S1"/>
    <mergeCell ref="T1:V1"/>
    <mergeCell ref="W1:Y1"/>
    <mergeCell ref="Z1:AB1"/>
  </mergeCells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"/>
  <sheetViews>
    <sheetView workbookViewId="0">
      <selection activeCell="H16" sqref="H16"/>
    </sheetView>
  </sheetViews>
  <sheetFormatPr defaultRowHeight="14.4" x14ac:dyDescent="0.3"/>
  <cols>
    <col min="1" max="1" width="15.77734375" customWidth="1"/>
    <col min="2" max="2" width="17.44140625" customWidth="1"/>
    <col min="3" max="7" width="15.77734375" customWidth="1"/>
  </cols>
  <sheetData>
    <row r="1" spans="1:14" ht="25.05" customHeight="1" x14ac:dyDescent="0.3">
      <c r="A1" s="2" t="s">
        <v>0</v>
      </c>
      <c r="B1" s="50" t="s">
        <v>93</v>
      </c>
      <c r="C1" s="50" t="s">
        <v>92</v>
      </c>
      <c r="D1" s="50" t="s">
        <v>26</v>
      </c>
      <c r="E1" s="50" t="s">
        <v>94</v>
      </c>
      <c r="F1" s="50" t="s">
        <v>63</v>
      </c>
      <c r="G1" s="50" t="s">
        <v>99</v>
      </c>
    </row>
    <row r="2" spans="1:14" ht="25.05" customHeight="1" x14ac:dyDescent="0.3">
      <c r="A2" s="47" t="s">
        <v>1</v>
      </c>
      <c r="B2" s="4">
        <v>26</v>
      </c>
      <c r="C2" s="4">
        <v>72</v>
      </c>
      <c r="D2" s="4" t="s">
        <v>27</v>
      </c>
      <c r="E2" s="4">
        <v>15</v>
      </c>
      <c r="F2" s="4"/>
      <c r="G2" s="51">
        <f>'Autonomy calculation'!H2</f>
        <v>8.571428571428573</v>
      </c>
      <c r="H2" s="46"/>
      <c r="I2" s="37"/>
      <c r="J2" s="35"/>
      <c r="K2" s="35"/>
      <c r="L2" s="35"/>
      <c r="M2" s="35"/>
      <c r="N2" s="37"/>
    </row>
    <row r="3" spans="1:14" ht="25.05" customHeight="1" x14ac:dyDescent="0.3">
      <c r="A3" s="47" t="s">
        <v>2</v>
      </c>
      <c r="B3" s="4">
        <v>24</v>
      </c>
      <c r="C3" s="4">
        <v>40</v>
      </c>
      <c r="D3" s="4" t="s">
        <v>28</v>
      </c>
      <c r="E3" s="4">
        <v>13.5</v>
      </c>
      <c r="F3" s="4"/>
      <c r="G3" s="51">
        <f>'Autonomy calculation'!H4</f>
        <v>7.7142857142857144</v>
      </c>
      <c r="I3" s="37"/>
      <c r="J3" s="35"/>
      <c r="K3" s="35"/>
      <c r="L3" s="35"/>
      <c r="M3" s="35"/>
      <c r="N3" s="37"/>
    </row>
    <row r="4" spans="1:14" ht="25.05" customHeight="1" x14ac:dyDescent="0.3">
      <c r="A4" s="47" t="s">
        <v>3</v>
      </c>
      <c r="B4" s="4">
        <v>24</v>
      </c>
      <c r="C4" s="4"/>
      <c r="D4" s="4"/>
      <c r="E4" s="4">
        <v>9</v>
      </c>
      <c r="F4" s="4"/>
      <c r="G4" s="51" t="e">
        <f>'Autonomy calculation'!H6</f>
        <v>#DIV/0!</v>
      </c>
      <c r="I4" s="37"/>
      <c r="J4" s="35"/>
      <c r="K4" s="35"/>
      <c r="L4" s="35"/>
      <c r="M4" s="35"/>
      <c r="N4" s="37"/>
    </row>
    <row r="5" spans="1:14" ht="25.05" customHeight="1" x14ac:dyDescent="0.3">
      <c r="A5" s="47" t="s">
        <v>4</v>
      </c>
      <c r="B5" s="4">
        <v>27.6</v>
      </c>
      <c r="C5" s="4">
        <v>40</v>
      </c>
      <c r="D5" s="4"/>
      <c r="E5" s="4"/>
      <c r="F5" s="4"/>
      <c r="G5" s="51" t="e">
        <f>'Autonomy calculation'!H8</f>
        <v>#DIV/0!</v>
      </c>
      <c r="I5" s="37"/>
      <c r="J5" s="35"/>
      <c r="K5" s="35"/>
      <c r="L5" s="35"/>
      <c r="M5" s="35"/>
      <c r="N5" s="37"/>
    </row>
    <row r="6" spans="1:14" ht="25.05" customHeight="1" x14ac:dyDescent="0.3">
      <c r="A6" s="47" t="s">
        <v>5</v>
      </c>
      <c r="B6" s="4"/>
      <c r="C6" s="4"/>
      <c r="D6" s="4" t="s">
        <v>29</v>
      </c>
      <c r="E6" s="4">
        <v>10</v>
      </c>
      <c r="F6" s="4"/>
      <c r="G6" s="51" t="e">
        <f>'Autonomy calculation'!H10</f>
        <v>#DIV/0!</v>
      </c>
      <c r="I6" s="37"/>
      <c r="J6" s="35"/>
      <c r="K6" s="35"/>
      <c r="L6" s="35"/>
      <c r="M6" s="35"/>
      <c r="N6" s="37"/>
    </row>
    <row r="7" spans="1:14" ht="25.05" customHeight="1" x14ac:dyDescent="0.3">
      <c r="A7" s="47" t="s">
        <v>6</v>
      </c>
      <c r="B7" s="4"/>
      <c r="C7" s="4"/>
      <c r="D7" s="4"/>
      <c r="E7" s="4"/>
      <c r="F7" s="4"/>
      <c r="G7" s="51" t="e">
        <f>'Autonomy calculation'!H12</f>
        <v>#DIV/0!</v>
      </c>
      <c r="I7" s="37"/>
      <c r="J7" s="35"/>
      <c r="K7" s="35"/>
      <c r="L7" s="35"/>
      <c r="M7" s="35"/>
      <c r="N7" s="37"/>
    </row>
    <row r="8" spans="1:14" ht="25.05" customHeight="1" x14ac:dyDescent="0.3">
      <c r="A8" s="48" t="s">
        <v>7</v>
      </c>
      <c r="B8" s="4">
        <v>12</v>
      </c>
      <c r="C8" s="4">
        <v>18</v>
      </c>
      <c r="D8" s="4" t="s">
        <v>30</v>
      </c>
      <c r="E8" s="4">
        <v>2</v>
      </c>
      <c r="F8" s="4"/>
      <c r="G8" s="51">
        <f>'Autonomy calculation'!H14</f>
        <v>1.142857142857143</v>
      </c>
      <c r="H8" s="46"/>
      <c r="I8" s="37"/>
      <c r="J8" s="35"/>
      <c r="K8" s="35"/>
      <c r="L8" s="35"/>
      <c r="M8" s="35"/>
      <c r="N8" s="37"/>
    </row>
    <row r="9" spans="1:14" ht="25.05" customHeight="1" x14ac:dyDescent="0.3">
      <c r="A9" s="49"/>
      <c r="B9" s="4">
        <v>14.4</v>
      </c>
      <c r="C9" s="4">
        <v>28.5</v>
      </c>
      <c r="D9" s="4" t="s">
        <v>31</v>
      </c>
      <c r="E9" s="4">
        <v>4</v>
      </c>
      <c r="F9" s="4"/>
      <c r="G9" s="51">
        <f>'Autonomy calculation'!H16</f>
        <v>2.285714285714286</v>
      </c>
      <c r="I9" s="37"/>
      <c r="J9" s="35"/>
      <c r="K9" s="35"/>
      <c r="L9" s="35"/>
      <c r="M9" s="35"/>
      <c r="N9" s="37"/>
    </row>
    <row r="10" spans="1:14" ht="25.05" customHeight="1" x14ac:dyDescent="0.3">
      <c r="A10" s="47" t="s">
        <v>8</v>
      </c>
      <c r="B10" s="4">
        <v>50.4</v>
      </c>
      <c r="C10" s="4">
        <v>24.7</v>
      </c>
      <c r="D10" s="4" t="s">
        <v>32</v>
      </c>
      <c r="E10" s="4">
        <v>1</v>
      </c>
      <c r="F10" s="4"/>
      <c r="G10" s="51">
        <f>'Autonomy calculation'!H18</f>
        <v>0.57142857142857151</v>
      </c>
    </row>
    <row r="11" spans="1:14" ht="25.05" customHeight="1" x14ac:dyDescent="0.3">
      <c r="A11" s="47" t="s">
        <v>64</v>
      </c>
      <c r="B11" s="4"/>
      <c r="C11" s="4"/>
      <c r="D11" s="4"/>
      <c r="E11" s="4"/>
      <c r="F11" s="4"/>
      <c r="G11" s="51" t="e">
        <f>'Autonomy calculation'!H20</f>
        <v>#DIV/0!</v>
      </c>
    </row>
    <row r="12" spans="1:14" ht="25.05" customHeight="1" x14ac:dyDescent="0.3">
      <c r="A12" s="47" t="s">
        <v>65</v>
      </c>
      <c r="B12" s="4"/>
      <c r="C12" s="4"/>
      <c r="D12" s="4"/>
      <c r="E12" s="4"/>
      <c r="F12" s="4"/>
      <c r="G12" s="51" t="e">
        <f>'Autonomy calculation'!H22</f>
        <v>#DIV/0!</v>
      </c>
    </row>
    <row r="14" spans="1:14" x14ac:dyDescent="0.3">
      <c r="A14" s="29"/>
      <c r="B14" s="29"/>
      <c r="C14" s="29"/>
      <c r="D14" s="29"/>
      <c r="E14" s="29"/>
      <c r="F14" s="29"/>
      <c r="G14" s="29"/>
    </row>
  </sheetData>
  <mergeCells count="2">
    <mergeCell ref="A8:A9"/>
    <mergeCell ref="A14:G14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tabSelected="1" workbookViewId="0">
      <selection activeCell="K13" sqref="K13"/>
    </sheetView>
  </sheetViews>
  <sheetFormatPr defaultRowHeight="14.4" x14ac:dyDescent="0.3"/>
  <cols>
    <col min="1" max="1" width="14.21875" customWidth="1"/>
    <col min="2" max="2" width="28.109375" customWidth="1"/>
    <col min="3" max="3" width="19.21875" customWidth="1"/>
    <col min="4" max="4" width="15" customWidth="1"/>
    <col min="5" max="5" width="20.77734375" customWidth="1"/>
    <col min="6" max="6" width="16.44140625" customWidth="1"/>
    <col min="7" max="7" width="12.6640625" customWidth="1"/>
    <col min="8" max="8" width="13.5546875" customWidth="1"/>
  </cols>
  <sheetData>
    <row r="1" spans="1:8" x14ac:dyDescent="0.3">
      <c r="A1" s="33" t="s">
        <v>0</v>
      </c>
      <c r="B1" s="33"/>
      <c r="C1" s="34" t="s">
        <v>100</v>
      </c>
      <c r="D1" s="34" t="s">
        <v>86</v>
      </c>
      <c r="E1" s="34" t="s">
        <v>89</v>
      </c>
      <c r="F1" s="34" t="s">
        <v>90</v>
      </c>
      <c r="G1" s="34" t="s">
        <v>91</v>
      </c>
      <c r="H1" s="34" t="s">
        <v>33</v>
      </c>
    </row>
    <row r="2" spans="1:8" x14ac:dyDescent="0.3">
      <c r="A2" s="36" t="str">
        <f>'Battery &amp; power specification'!A2</f>
        <v>Omron LD-60</v>
      </c>
      <c r="B2" s="38" t="s">
        <v>88</v>
      </c>
      <c r="C2" s="39">
        <f>C3+0.4*C3</f>
        <v>174.72</v>
      </c>
      <c r="D2" s="39">
        <f>'Battery &amp; power specification'!$B$2</f>
        <v>26</v>
      </c>
      <c r="E2" s="39">
        <f>'Battery &amp; power specification'!$C$2</f>
        <v>72</v>
      </c>
      <c r="F2" s="40">
        <f>D2*E2</f>
        <v>1872</v>
      </c>
      <c r="G2" s="39">
        <f>0.8*F2</f>
        <v>1497.6000000000001</v>
      </c>
      <c r="H2" s="45">
        <f>G2/C2</f>
        <v>8.571428571428573</v>
      </c>
    </row>
    <row r="3" spans="1:8" ht="15" thickBot="1" x14ac:dyDescent="0.35">
      <c r="A3" s="31"/>
      <c r="B3" s="41" t="s">
        <v>87</v>
      </c>
      <c r="C3" s="42">
        <f>F3/H3</f>
        <v>124.8</v>
      </c>
      <c r="D3" s="42">
        <f>'Battery &amp; power specification'!$B$2</f>
        <v>26</v>
      </c>
      <c r="E3" s="42">
        <f>'Battery &amp; power specification'!$C$2</f>
        <v>72</v>
      </c>
      <c r="F3" s="42">
        <f t="shared" ref="F3:F23" si="0">D3*E3</f>
        <v>1872</v>
      </c>
      <c r="G3" s="42" t="s">
        <v>35</v>
      </c>
      <c r="H3" s="42">
        <f>'Battery &amp; power specification'!E2</f>
        <v>15</v>
      </c>
    </row>
    <row r="4" spans="1:8" x14ac:dyDescent="0.3">
      <c r="A4" s="30" t="str">
        <f>'Battery &amp; power specification'!A3</f>
        <v>MiR 100</v>
      </c>
      <c r="B4" s="38" t="s">
        <v>88</v>
      </c>
      <c r="C4" s="39">
        <f t="shared" ref="C4:C23" si="1">C5+0.4*C5</f>
        <v>99.555555555555557</v>
      </c>
      <c r="D4" s="39">
        <f>'Battery &amp; power specification'!$B$3</f>
        <v>24</v>
      </c>
      <c r="E4" s="39">
        <f>'Battery &amp; power specification'!$C$3</f>
        <v>40</v>
      </c>
      <c r="F4" s="40">
        <f t="shared" si="0"/>
        <v>960</v>
      </c>
      <c r="G4" s="39">
        <f t="shared" ref="G4" si="2">0.8*F4</f>
        <v>768</v>
      </c>
      <c r="H4" s="45">
        <f>G4/C4</f>
        <v>7.7142857142857144</v>
      </c>
    </row>
    <row r="5" spans="1:8" ht="15" thickBot="1" x14ac:dyDescent="0.35">
      <c r="A5" s="32"/>
      <c r="B5" s="41" t="s">
        <v>87</v>
      </c>
      <c r="C5" s="42">
        <f t="shared" ref="C5:C23" si="3">F5/H5</f>
        <v>71.111111111111114</v>
      </c>
      <c r="D5" s="42">
        <f>'Battery &amp; power specification'!$B$3</f>
        <v>24</v>
      </c>
      <c r="E5" s="42">
        <f>'Battery &amp; power specification'!$C$3</f>
        <v>40</v>
      </c>
      <c r="F5" s="42">
        <f t="shared" si="0"/>
        <v>960</v>
      </c>
      <c r="G5" s="42" t="s">
        <v>35</v>
      </c>
      <c r="H5" s="42">
        <f>'Battery &amp; power specification'!E3</f>
        <v>13.5</v>
      </c>
    </row>
    <row r="6" spans="1:8" x14ac:dyDescent="0.3">
      <c r="A6" s="30" t="str">
        <f>'Battery &amp; power specification'!A4</f>
        <v>Freight Base</v>
      </c>
      <c r="B6" s="38" t="s">
        <v>88</v>
      </c>
      <c r="C6" s="39">
        <f t="shared" ref="C6:C23" si="4">C7+0.4*C7</f>
        <v>0</v>
      </c>
      <c r="D6" s="39">
        <f>'Battery &amp; power specification'!$B$4</f>
        <v>24</v>
      </c>
      <c r="E6" s="39">
        <f>'Battery &amp; power specification'!$C$4</f>
        <v>0</v>
      </c>
      <c r="F6" s="40">
        <f t="shared" si="0"/>
        <v>0</v>
      </c>
      <c r="G6" s="39">
        <f t="shared" ref="G6" si="5">0.8*F6</f>
        <v>0</v>
      </c>
      <c r="H6" s="45" t="e">
        <f>G6/C6</f>
        <v>#DIV/0!</v>
      </c>
    </row>
    <row r="7" spans="1:8" ht="15" thickBot="1" x14ac:dyDescent="0.35">
      <c r="A7" s="32"/>
      <c r="B7" s="41" t="s">
        <v>87</v>
      </c>
      <c r="C7" s="42">
        <f t="shared" ref="C7:C23" si="6">F7/H7</f>
        <v>0</v>
      </c>
      <c r="D7" s="42">
        <f>'Battery &amp; power specification'!$B$4</f>
        <v>24</v>
      </c>
      <c r="E7" s="42">
        <f>'Battery &amp; power specification'!$C$4</f>
        <v>0</v>
      </c>
      <c r="F7" s="42">
        <f t="shared" si="0"/>
        <v>0</v>
      </c>
      <c r="G7" s="42" t="s">
        <v>35</v>
      </c>
      <c r="H7" s="42">
        <f>'Battery &amp; power specification'!E4</f>
        <v>9</v>
      </c>
    </row>
    <row r="8" spans="1:8" x14ac:dyDescent="0.3">
      <c r="A8" s="30" t="str">
        <f>'Battery &amp; power specification'!A5</f>
        <v>OTTO 100</v>
      </c>
      <c r="B8" s="38" t="s">
        <v>88</v>
      </c>
      <c r="C8" s="39" t="e">
        <f t="shared" ref="C8:C23" si="7">C9+0.4*C9</f>
        <v>#DIV/0!</v>
      </c>
      <c r="D8" s="39">
        <f>'Battery &amp; power specification'!$B$5</f>
        <v>27.6</v>
      </c>
      <c r="E8" s="39">
        <f>'Battery &amp; power specification'!$C$5</f>
        <v>40</v>
      </c>
      <c r="F8" s="40">
        <f t="shared" si="0"/>
        <v>1104</v>
      </c>
      <c r="G8" s="39">
        <f t="shared" ref="G8" si="8">0.8*F8</f>
        <v>883.2</v>
      </c>
      <c r="H8" s="45" t="e">
        <f>G8/C8</f>
        <v>#DIV/0!</v>
      </c>
    </row>
    <row r="9" spans="1:8" ht="15" thickBot="1" x14ac:dyDescent="0.35">
      <c r="A9" s="32"/>
      <c r="B9" s="41" t="s">
        <v>87</v>
      </c>
      <c r="C9" s="42" t="e">
        <f t="shared" ref="C9:C23" si="9">F9/H9</f>
        <v>#DIV/0!</v>
      </c>
      <c r="D9" s="42">
        <f>'Battery &amp; power specification'!$B$5</f>
        <v>27.6</v>
      </c>
      <c r="E9" s="42">
        <f>'Battery &amp; power specification'!$C$5</f>
        <v>40</v>
      </c>
      <c r="F9" s="42">
        <f t="shared" si="0"/>
        <v>1104</v>
      </c>
      <c r="G9" s="42" t="s">
        <v>35</v>
      </c>
      <c r="H9" s="42">
        <f>'Battery &amp; power specification'!E5</f>
        <v>0</v>
      </c>
    </row>
    <row r="10" spans="1:8" x14ac:dyDescent="0.3">
      <c r="A10" s="30" t="str">
        <f>'Battery &amp; power specification'!A6</f>
        <v>Tiago Base</v>
      </c>
      <c r="B10" s="38" t="s">
        <v>88</v>
      </c>
      <c r="C10" s="39">
        <f t="shared" ref="C10:C23" si="10">C11+0.4*C11</f>
        <v>0</v>
      </c>
      <c r="D10" s="39">
        <f>'Battery &amp; power specification'!$B$6</f>
        <v>0</v>
      </c>
      <c r="E10" s="39">
        <f>'Battery &amp; power specification'!$C$6</f>
        <v>0</v>
      </c>
      <c r="F10" s="40">
        <f t="shared" si="0"/>
        <v>0</v>
      </c>
      <c r="G10" s="39">
        <f t="shared" ref="G10" si="11">0.8*F10</f>
        <v>0</v>
      </c>
      <c r="H10" s="45" t="e">
        <f>G10/C10</f>
        <v>#DIV/0!</v>
      </c>
    </row>
    <row r="11" spans="1:8" ht="15" thickBot="1" x14ac:dyDescent="0.35">
      <c r="A11" s="32"/>
      <c r="B11" s="41" t="s">
        <v>87</v>
      </c>
      <c r="C11" s="42">
        <f t="shared" ref="C11:C23" si="12">F11/H11</f>
        <v>0</v>
      </c>
      <c r="D11" s="42">
        <f>'Battery &amp; power specification'!$B$6</f>
        <v>0</v>
      </c>
      <c r="E11" s="42">
        <f>'Battery &amp; power specification'!$C$6</f>
        <v>0</v>
      </c>
      <c r="F11" s="42">
        <f t="shared" si="0"/>
        <v>0</v>
      </c>
      <c r="G11" s="42" t="s">
        <v>35</v>
      </c>
      <c r="H11" s="42">
        <f>'Battery &amp; power specification'!E6</f>
        <v>10</v>
      </c>
    </row>
    <row r="12" spans="1:8" x14ac:dyDescent="0.3">
      <c r="A12" s="30" t="str">
        <f>'Battery &amp; power specification'!A7</f>
        <v>Vector</v>
      </c>
      <c r="B12" s="38" t="s">
        <v>88</v>
      </c>
      <c r="C12" s="39" t="e">
        <f t="shared" ref="C12:C23" si="13">C13+0.4*C13</f>
        <v>#DIV/0!</v>
      </c>
      <c r="D12" s="39">
        <f>'Battery &amp; power specification'!$B$7</f>
        <v>0</v>
      </c>
      <c r="E12" s="39">
        <f>'Battery &amp; power specification'!$C$7</f>
        <v>0</v>
      </c>
      <c r="F12" s="40">
        <f t="shared" si="0"/>
        <v>0</v>
      </c>
      <c r="G12" s="39">
        <f t="shared" ref="G12" si="14">0.8*F12</f>
        <v>0</v>
      </c>
      <c r="H12" s="45" t="e">
        <f>G12/C12</f>
        <v>#DIV/0!</v>
      </c>
    </row>
    <row r="13" spans="1:8" ht="15" thickBot="1" x14ac:dyDescent="0.35">
      <c r="A13" s="32"/>
      <c r="B13" s="41" t="s">
        <v>87</v>
      </c>
      <c r="C13" s="42" t="e">
        <f t="shared" ref="C13:C23" si="15">F13/H13</f>
        <v>#DIV/0!</v>
      </c>
      <c r="D13" s="42">
        <f>'Battery &amp; power specification'!$B$7</f>
        <v>0</v>
      </c>
      <c r="E13" s="42">
        <f>'Battery &amp; power specification'!$C$7</f>
        <v>0</v>
      </c>
      <c r="F13" s="42">
        <f t="shared" si="0"/>
        <v>0</v>
      </c>
      <c r="G13" s="42" t="s">
        <v>35</v>
      </c>
      <c r="H13" s="42">
        <f>'Battery &amp; power specification'!E7</f>
        <v>0</v>
      </c>
    </row>
    <row r="14" spans="1:8" x14ac:dyDescent="0.3">
      <c r="A14" s="30" t="str">
        <f>'Battery &amp; power specification'!$A$8</f>
        <v>Dingo</v>
      </c>
      <c r="B14" s="38" t="s">
        <v>98</v>
      </c>
      <c r="C14" s="39">
        <f t="shared" ref="C14:C23" si="16">C15+0.4*C15</f>
        <v>151.19999999999999</v>
      </c>
      <c r="D14" s="39">
        <f>'Battery &amp; power specification'!$B$8</f>
        <v>12</v>
      </c>
      <c r="E14" s="39">
        <f>'Battery &amp; power specification'!$C$8</f>
        <v>18</v>
      </c>
      <c r="F14" s="40">
        <f t="shared" si="0"/>
        <v>216</v>
      </c>
      <c r="G14" s="39">
        <f t="shared" ref="G14" si="17">0.8*F14</f>
        <v>172.8</v>
      </c>
      <c r="H14" s="45">
        <f>G14/C14</f>
        <v>1.142857142857143</v>
      </c>
    </row>
    <row r="15" spans="1:8" ht="15" thickBot="1" x14ac:dyDescent="0.35">
      <c r="A15" s="32"/>
      <c r="B15" s="43" t="s">
        <v>97</v>
      </c>
      <c r="C15" s="42">
        <f t="shared" ref="C15:C23" si="18">F15/H15</f>
        <v>108</v>
      </c>
      <c r="D15" s="44">
        <f>'Battery &amp; power specification'!$B$8</f>
        <v>12</v>
      </c>
      <c r="E15" s="44">
        <f>'Battery &amp; power specification'!$C$8</f>
        <v>18</v>
      </c>
      <c r="F15" s="44">
        <f t="shared" si="0"/>
        <v>216</v>
      </c>
      <c r="G15" s="44" t="s">
        <v>35</v>
      </c>
      <c r="H15" s="44">
        <f>'Battery &amp; power specification'!E8</f>
        <v>2</v>
      </c>
    </row>
    <row r="16" spans="1:8" x14ac:dyDescent="0.3">
      <c r="A16" s="30" t="str">
        <f>'Battery &amp; power specification'!$A$8</f>
        <v>Dingo</v>
      </c>
      <c r="B16" s="38" t="s">
        <v>95</v>
      </c>
      <c r="C16" s="39">
        <f t="shared" ref="C16:C23" si="19">C17+0.4*C17</f>
        <v>143.64000000000001</v>
      </c>
      <c r="D16" s="39">
        <f>'Battery &amp; power specification'!$B$9</f>
        <v>14.4</v>
      </c>
      <c r="E16" s="39">
        <f>'Battery &amp; power specification'!$C$9</f>
        <v>28.5</v>
      </c>
      <c r="F16" s="40">
        <f t="shared" si="0"/>
        <v>410.40000000000003</v>
      </c>
      <c r="G16" s="39">
        <f t="shared" ref="G16" si="20">0.8*F16</f>
        <v>328.32000000000005</v>
      </c>
      <c r="H16" s="45">
        <f>G16/C16</f>
        <v>2.285714285714286</v>
      </c>
    </row>
    <row r="17" spans="1:8" ht="15" thickBot="1" x14ac:dyDescent="0.35">
      <c r="A17" s="32"/>
      <c r="B17" s="41" t="s">
        <v>96</v>
      </c>
      <c r="C17" s="42">
        <f t="shared" ref="C17:C23" si="21">F17/H17</f>
        <v>102.60000000000001</v>
      </c>
      <c r="D17" s="42">
        <f>'Battery &amp; power specification'!$B$9</f>
        <v>14.4</v>
      </c>
      <c r="E17" s="42">
        <f>'Battery &amp; power specification'!$C$9</f>
        <v>28.5</v>
      </c>
      <c r="F17" s="42">
        <f t="shared" si="0"/>
        <v>410.40000000000003</v>
      </c>
      <c r="G17" s="42" t="s">
        <v>35</v>
      </c>
      <c r="H17" s="42">
        <f>'Battery &amp; power specification'!E9</f>
        <v>4</v>
      </c>
    </row>
    <row r="18" spans="1:8" x14ac:dyDescent="0.3">
      <c r="A18" s="30" t="str">
        <f>'Battery &amp; power specification'!A10</f>
        <v>Geek+ M100</v>
      </c>
      <c r="B18" s="38" t="s">
        <v>88</v>
      </c>
      <c r="C18" s="39">
        <f t="shared" ref="C18:C23" si="22">C19+0.4*C19</f>
        <v>1742.8319999999999</v>
      </c>
      <c r="D18" s="39">
        <f>'Battery &amp; power specification'!$B$10</f>
        <v>50.4</v>
      </c>
      <c r="E18" s="39">
        <f>'Battery &amp; power specification'!$C$10</f>
        <v>24.7</v>
      </c>
      <c r="F18" s="40">
        <f t="shared" si="0"/>
        <v>1244.8799999999999</v>
      </c>
      <c r="G18" s="39">
        <f t="shared" ref="G18" si="23">0.8*F18</f>
        <v>995.904</v>
      </c>
      <c r="H18" s="45">
        <f>G18/C18</f>
        <v>0.57142857142857151</v>
      </c>
    </row>
    <row r="19" spans="1:8" ht="15" thickBot="1" x14ac:dyDescent="0.35">
      <c r="A19" s="32"/>
      <c r="B19" s="41" t="s">
        <v>87</v>
      </c>
      <c r="C19" s="42">
        <f t="shared" ref="C19:C23" si="24">F19/H19</f>
        <v>1244.8799999999999</v>
      </c>
      <c r="D19" s="42">
        <f>'Battery &amp; power specification'!$B$10</f>
        <v>50.4</v>
      </c>
      <c r="E19" s="42">
        <f>'Battery &amp; power specification'!$C$10</f>
        <v>24.7</v>
      </c>
      <c r="F19" s="42">
        <f t="shared" si="0"/>
        <v>1244.8799999999999</v>
      </c>
      <c r="G19" s="42" t="s">
        <v>35</v>
      </c>
      <c r="H19" s="42">
        <f>'Battery &amp; power specification'!E10</f>
        <v>1</v>
      </c>
    </row>
    <row r="20" spans="1:8" x14ac:dyDescent="0.3">
      <c r="A20" s="30" t="str">
        <f>'Battery &amp; power specification'!A11</f>
        <v>Lowpad- M</v>
      </c>
      <c r="B20" s="38" t="s">
        <v>88</v>
      </c>
      <c r="C20" s="39" t="e">
        <f t="shared" ref="C20:C23" si="25">C21+0.4*C21</f>
        <v>#DIV/0!</v>
      </c>
      <c r="D20" s="39">
        <f>'Battery &amp; power specification'!$B$11</f>
        <v>0</v>
      </c>
      <c r="E20" s="39">
        <f>'Battery &amp; power specification'!$C$11</f>
        <v>0</v>
      </c>
      <c r="F20" s="40">
        <f t="shared" si="0"/>
        <v>0</v>
      </c>
      <c r="G20" s="39">
        <f t="shared" ref="G20" si="26">0.8*F20</f>
        <v>0</v>
      </c>
      <c r="H20" s="45" t="e">
        <f>G20/C20</f>
        <v>#DIV/0!</v>
      </c>
    </row>
    <row r="21" spans="1:8" ht="15" thickBot="1" x14ac:dyDescent="0.35">
      <c r="A21" s="32"/>
      <c r="B21" s="41" t="s">
        <v>87</v>
      </c>
      <c r="C21" s="42" t="e">
        <f t="shared" ref="C21:C23" si="27">F21/H21</f>
        <v>#DIV/0!</v>
      </c>
      <c r="D21" s="42">
        <f>'Battery &amp; power specification'!$B$11</f>
        <v>0</v>
      </c>
      <c r="E21" s="42">
        <f>'Battery &amp; power specification'!$C$11</f>
        <v>0</v>
      </c>
      <c r="F21" s="42">
        <f t="shared" si="0"/>
        <v>0</v>
      </c>
      <c r="G21" s="42" t="s">
        <v>35</v>
      </c>
      <c r="H21" s="42">
        <f>'Battery &amp; power specification'!E11</f>
        <v>0</v>
      </c>
    </row>
    <row r="22" spans="1:8" x14ac:dyDescent="0.3">
      <c r="A22" s="30" t="str">
        <f>'Battery &amp; power specification'!A12</f>
        <v>Oppent EVO- Base</v>
      </c>
      <c r="B22" s="38" t="s">
        <v>88</v>
      </c>
      <c r="C22" s="39" t="e">
        <f t="shared" ref="C22:C23" si="28">C23+0.4*C23</f>
        <v>#DIV/0!</v>
      </c>
      <c r="D22" s="39">
        <f>'Battery &amp; power specification'!$B$12</f>
        <v>0</v>
      </c>
      <c r="E22" s="39">
        <f>'Battery &amp; power specification'!$C$12</f>
        <v>0</v>
      </c>
      <c r="F22" s="40">
        <f t="shared" si="0"/>
        <v>0</v>
      </c>
      <c r="G22" s="39">
        <f t="shared" ref="G22" si="29">0.8*F22</f>
        <v>0</v>
      </c>
      <c r="H22" s="45" t="e">
        <f>G22/C22</f>
        <v>#DIV/0!</v>
      </c>
    </row>
    <row r="23" spans="1:8" ht="15" thickBot="1" x14ac:dyDescent="0.35">
      <c r="A23" s="31"/>
      <c r="B23" s="41" t="s">
        <v>87</v>
      </c>
      <c r="C23" s="42" t="e">
        <f t="shared" ref="C23" si="30">F23/H23</f>
        <v>#DIV/0!</v>
      </c>
      <c r="D23" s="42">
        <f>'Battery &amp; power specification'!$B$12</f>
        <v>0</v>
      </c>
      <c r="E23" s="42">
        <f>'Battery &amp; power specification'!$C$12</f>
        <v>0</v>
      </c>
      <c r="F23" s="42">
        <f t="shared" si="0"/>
        <v>0</v>
      </c>
      <c r="G23" s="42" t="s">
        <v>35</v>
      </c>
      <c r="H23" s="42">
        <f>'Battery &amp; power specification'!E12</f>
        <v>0</v>
      </c>
    </row>
  </sheetData>
  <mergeCells count="12">
    <mergeCell ref="A12:A13"/>
    <mergeCell ref="A16:A17"/>
    <mergeCell ref="A18:A19"/>
    <mergeCell ref="A20:A21"/>
    <mergeCell ref="A22:A23"/>
    <mergeCell ref="A14:A15"/>
    <mergeCell ref="A1:B1"/>
    <mergeCell ref="A2:A3"/>
    <mergeCell ref="A4:A5"/>
    <mergeCell ref="A6:A7"/>
    <mergeCell ref="A8:A9"/>
    <mergeCell ref="A10:A11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C6" sqref="C6"/>
    </sheetView>
  </sheetViews>
  <sheetFormatPr defaultRowHeight="14.4" x14ac:dyDescent="0.3"/>
  <cols>
    <col min="1" max="1" width="15.77734375" customWidth="1"/>
    <col min="2" max="6" width="20.77734375" customWidth="1"/>
  </cols>
  <sheetData>
    <row r="1" spans="1:6" ht="27.6" customHeight="1" x14ac:dyDescent="0.3">
      <c r="A1" s="16" t="s">
        <v>0</v>
      </c>
      <c r="B1" s="16" t="s">
        <v>70</v>
      </c>
      <c r="C1" s="16" t="s">
        <v>81</v>
      </c>
      <c r="D1" s="16" t="s">
        <v>67</v>
      </c>
      <c r="E1" s="16" t="s">
        <v>68</v>
      </c>
      <c r="F1" s="16" t="s">
        <v>71</v>
      </c>
    </row>
    <row r="2" spans="1:6" s="18" customFormat="1" ht="19.95" customHeight="1" x14ac:dyDescent="0.3">
      <c r="A2" s="17" t="s">
        <v>1</v>
      </c>
      <c r="B2" s="20" t="s">
        <v>69</v>
      </c>
      <c r="C2" s="22">
        <f>69.9 * 50 * 38.3</f>
        <v>133858.5</v>
      </c>
      <c r="D2" s="20">
        <v>60</v>
      </c>
      <c r="E2" s="21">
        <v>1.8</v>
      </c>
      <c r="F2" s="20">
        <v>62</v>
      </c>
    </row>
    <row r="3" spans="1:6" s="18" customFormat="1" ht="19.95" customHeight="1" x14ac:dyDescent="0.3">
      <c r="A3" s="17" t="s">
        <v>2</v>
      </c>
      <c r="B3" s="20" t="s">
        <v>72</v>
      </c>
      <c r="C3" s="22">
        <f>89*58*35.2</f>
        <v>181702.40000000002</v>
      </c>
      <c r="D3" s="20">
        <v>100</v>
      </c>
      <c r="E3" s="21">
        <v>1.5</v>
      </c>
      <c r="F3" s="20">
        <v>70</v>
      </c>
    </row>
    <row r="4" spans="1:6" s="18" customFormat="1" ht="19.95" customHeight="1" x14ac:dyDescent="0.3">
      <c r="A4" s="17" t="s">
        <v>3</v>
      </c>
      <c r="B4" s="20" t="s">
        <v>73</v>
      </c>
      <c r="C4" s="22">
        <f>55.9*50.8*35.9</f>
        <v>101945.94799999999</v>
      </c>
      <c r="D4" s="20" t="s">
        <v>35</v>
      </c>
      <c r="E4" s="21">
        <v>2</v>
      </c>
      <c r="F4" s="20">
        <v>68</v>
      </c>
    </row>
    <row r="5" spans="1:6" s="18" customFormat="1" ht="19.95" customHeight="1" x14ac:dyDescent="0.3">
      <c r="A5" s="17" t="s">
        <v>4</v>
      </c>
      <c r="B5" s="20" t="s">
        <v>74</v>
      </c>
      <c r="C5" s="22">
        <f>74 * 55 * 30.1</f>
        <v>122507</v>
      </c>
      <c r="D5" s="20">
        <v>100</v>
      </c>
      <c r="E5" s="21">
        <v>2</v>
      </c>
      <c r="F5" s="20">
        <v>127</v>
      </c>
    </row>
    <row r="6" spans="1:6" s="18" customFormat="1" ht="19.95" customHeight="1" x14ac:dyDescent="0.3">
      <c r="A6" s="17" t="s">
        <v>5</v>
      </c>
      <c r="B6" s="20" t="s">
        <v>76</v>
      </c>
      <c r="C6" s="22"/>
      <c r="D6" s="20">
        <v>100</v>
      </c>
      <c r="E6" s="20">
        <v>1.5</v>
      </c>
      <c r="F6" s="20">
        <v>40</v>
      </c>
    </row>
    <row r="7" spans="1:6" s="18" customFormat="1" ht="19.95" customHeight="1" x14ac:dyDescent="0.3">
      <c r="A7" s="17" t="s">
        <v>6</v>
      </c>
      <c r="B7" s="20" t="s">
        <v>77</v>
      </c>
      <c r="C7" s="22">
        <f>76.2 * 50.8 * 29.2</f>
        <v>113032.03199999999</v>
      </c>
      <c r="D7" s="20">
        <v>13.6</v>
      </c>
      <c r="E7" s="21">
        <v>1.2</v>
      </c>
      <c r="F7" s="20" t="s">
        <v>35</v>
      </c>
    </row>
    <row r="8" spans="1:6" s="18" customFormat="1" ht="19.95" customHeight="1" x14ac:dyDescent="0.3">
      <c r="A8" s="19" t="s">
        <v>7</v>
      </c>
      <c r="B8" s="20" t="s">
        <v>75</v>
      </c>
      <c r="C8" s="22">
        <f>55.1 * 51.7 * 11</f>
        <v>31335.370000000003</v>
      </c>
      <c r="D8" s="20">
        <v>20</v>
      </c>
      <c r="E8" s="21">
        <v>1.3</v>
      </c>
      <c r="F8" s="20">
        <v>9.1</v>
      </c>
    </row>
    <row r="9" spans="1:6" s="18" customFormat="1" ht="19.95" customHeight="1" x14ac:dyDescent="0.3">
      <c r="A9" s="17" t="s">
        <v>66</v>
      </c>
      <c r="B9" s="20" t="s">
        <v>78</v>
      </c>
      <c r="C9" s="22">
        <f>74*50*21</f>
        <v>77700</v>
      </c>
      <c r="D9" s="20">
        <v>200</v>
      </c>
      <c r="E9" s="21">
        <v>1.5</v>
      </c>
      <c r="F9" s="20" t="s">
        <v>35</v>
      </c>
    </row>
    <row r="10" spans="1:6" s="18" customFormat="1" ht="19.95" customHeight="1" x14ac:dyDescent="0.3">
      <c r="A10" s="17" t="s">
        <v>64</v>
      </c>
      <c r="B10" s="20" t="s">
        <v>79</v>
      </c>
      <c r="C10" s="22">
        <f>80*66.5*12.8</f>
        <v>68096</v>
      </c>
      <c r="D10" s="20" t="s">
        <v>35</v>
      </c>
      <c r="E10" s="21" t="s">
        <v>35</v>
      </c>
      <c r="F10" s="20" t="s">
        <v>35</v>
      </c>
    </row>
    <row r="11" spans="1:6" s="18" customFormat="1" ht="19.95" customHeight="1" x14ac:dyDescent="0.3">
      <c r="A11" s="17" t="s">
        <v>65</v>
      </c>
      <c r="B11" s="20" t="s">
        <v>80</v>
      </c>
      <c r="C11" s="22">
        <f>140*66*77</f>
        <v>711480</v>
      </c>
      <c r="D11" s="20">
        <v>400</v>
      </c>
      <c r="E11" s="21">
        <v>1</v>
      </c>
      <c r="F11" s="20" t="s">
        <v>35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AGVSystemArchitectureComponents</vt:lpstr>
      <vt:lpstr>Battery &amp; power specification</vt:lpstr>
      <vt:lpstr>Autonomy calculation</vt:lpstr>
      <vt:lpstr>AGV_Sizes_Speed_Payload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2020-10-12T15:32:48Z</dcterms:created>
  <dcterms:modified xsi:type="dcterms:W3CDTF">2021-01-30T11:52:47Z</dcterms:modified>
</cp:coreProperties>
</file>