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CEDEEF2-28F2-42DD-9C0C-2918B0C88F9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UTLIST" sheetId="3" r:id="rId1"/>
    <sheet name="INDENT" sheetId="4" r:id="rId2"/>
    <sheet name="Production Cutlist" sheetId="6" r:id="rId3"/>
    <sheet name="Sheet1" sheetId="7" r:id="rId4"/>
  </sheets>
  <definedNames>
    <definedName name="_xlnm._FilterDatabase" localSheetId="0" hidden="1">CUTLIST!$J$1:$P$486</definedName>
    <definedName name="_xlnm._FilterDatabase" localSheetId="2" hidden="1">'Production Cutlist'!$J$1:$P$486</definedName>
  </definedNames>
  <calcPr calcId="191029"/>
</workbook>
</file>

<file path=xl/calcChain.xml><?xml version="1.0" encoding="utf-8"?>
<calcChain xmlns="http://schemas.openxmlformats.org/spreadsheetml/2006/main">
  <c r="J33" i="7" l="1"/>
  <c r="J30" i="7"/>
  <c r="J18" i="7"/>
  <c r="J14" i="7"/>
  <c r="J11" i="7"/>
  <c r="J10" i="7"/>
  <c r="J8" i="7"/>
  <c r="J7" i="7"/>
  <c r="Y58" i="6"/>
  <c r="Y59" i="6"/>
  <c r="Y119" i="6"/>
  <c r="Y120" i="6"/>
  <c r="Y121" i="6"/>
  <c r="Y122" i="6"/>
  <c r="Y123" i="6"/>
  <c r="Y124" i="6"/>
  <c r="Y125" i="6"/>
  <c r="Y126" i="6"/>
  <c r="Y135" i="6"/>
  <c r="Y136" i="6"/>
  <c r="Y137" i="6"/>
  <c r="J28" i="7"/>
  <c r="J27" i="7"/>
  <c r="J26" i="7"/>
  <c r="J23" i="7"/>
  <c r="J22" i="7"/>
  <c r="J21" i="7"/>
  <c r="J20" i="7"/>
  <c r="J19" i="7"/>
  <c r="J17" i="7"/>
  <c r="J16" i="7"/>
  <c r="J15" i="7"/>
  <c r="J13" i="7"/>
  <c r="J12" i="7"/>
  <c r="J9" i="7"/>
  <c r="H134" i="6" l="1"/>
  <c r="X127" i="6" l="1"/>
  <c r="X128" i="6"/>
  <c r="X129" i="6"/>
  <c r="X130" i="6"/>
  <c r="X131" i="6"/>
  <c r="X132" i="6"/>
  <c r="X133" i="6"/>
  <c r="X134" i="6"/>
  <c r="G134" i="6"/>
  <c r="G132" i="6"/>
  <c r="G131" i="6"/>
  <c r="H128" i="6"/>
  <c r="G128" i="6"/>
  <c r="Y128" i="6" s="1"/>
  <c r="D128" i="6"/>
  <c r="H133" i="6" s="1"/>
  <c r="H127" i="6"/>
  <c r="G127" i="6"/>
  <c r="Y127" i="6" s="1"/>
  <c r="D127" i="6"/>
  <c r="G133" i="6" s="1"/>
  <c r="Y133" i="6" l="1"/>
  <c r="R134" i="6"/>
  <c r="T134" i="6" s="1"/>
  <c r="Y134" i="6"/>
  <c r="R127" i="6"/>
  <c r="S127" i="6" s="1"/>
  <c r="R133" i="6"/>
  <c r="S133" i="6" s="1"/>
  <c r="R128" i="6"/>
  <c r="S128" i="6" s="1"/>
  <c r="H132" i="6"/>
  <c r="R132" i="6" s="1"/>
  <c r="G129" i="6"/>
  <c r="H129" i="6"/>
  <c r="H130" i="6" s="1"/>
  <c r="H131" i="6"/>
  <c r="R131" i="6" s="1"/>
  <c r="R66" i="3"/>
  <c r="T66" i="3" s="1"/>
  <c r="R67" i="3"/>
  <c r="T67" i="3" s="1"/>
  <c r="R127" i="3"/>
  <c r="S127" i="3" s="1"/>
  <c r="R128" i="3"/>
  <c r="T128" i="3" s="1"/>
  <c r="R129" i="3"/>
  <c r="T129" i="3" s="1"/>
  <c r="Y129" i="6" l="1"/>
  <c r="Y132" i="6"/>
  <c r="Y131" i="6"/>
  <c r="G130" i="6"/>
  <c r="R129" i="6"/>
  <c r="S129" i="6" s="1"/>
  <c r="H34" i="3"/>
  <c r="R130" i="6" l="1"/>
  <c r="S130" i="6" s="1"/>
  <c r="Y130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4" i="6"/>
  <c r="H126" i="6"/>
  <c r="G126" i="6"/>
  <c r="H125" i="6"/>
  <c r="G125" i="6"/>
  <c r="H124" i="6"/>
  <c r="G124" i="6"/>
  <c r="H123" i="6"/>
  <c r="G123" i="6"/>
  <c r="H122" i="6"/>
  <c r="G122" i="6"/>
  <c r="G118" i="6"/>
  <c r="Y118" i="6" s="1"/>
  <c r="G117" i="6"/>
  <c r="H116" i="6"/>
  <c r="H117" i="6" s="1"/>
  <c r="H118" i="6" s="1"/>
  <c r="G116" i="6"/>
  <c r="H115" i="6"/>
  <c r="G115" i="6"/>
  <c r="Y115" i="6" s="1"/>
  <c r="G113" i="6"/>
  <c r="H111" i="6"/>
  <c r="H112" i="6" s="1"/>
  <c r="H113" i="6" s="1"/>
  <c r="H114" i="6" s="1"/>
  <c r="G111" i="6"/>
  <c r="G110" i="6"/>
  <c r="H109" i="6"/>
  <c r="G107" i="6"/>
  <c r="E105" i="6"/>
  <c r="H110" i="6" s="1"/>
  <c r="C105" i="6"/>
  <c r="G109" i="6" s="1"/>
  <c r="Y109" i="6" s="1"/>
  <c r="H104" i="6"/>
  <c r="G104" i="6"/>
  <c r="Y104" i="6" s="1"/>
  <c r="G103" i="6"/>
  <c r="Y103" i="6" s="1"/>
  <c r="H102" i="6"/>
  <c r="G102" i="6"/>
  <c r="Y102" i="6" s="1"/>
  <c r="G100" i="6"/>
  <c r="G98" i="6"/>
  <c r="E98" i="6"/>
  <c r="H103" i="6" s="1"/>
  <c r="G97" i="6"/>
  <c r="G96" i="6"/>
  <c r="G94" i="6"/>
  <c r="G91" i="6"/>
  <c r="G90" i="6"/>
  <c r="E90" i="6"/>
  <c r="H90" i="6" s="1"/>
  <c r="H91" i="6" s="1"/>
  <c r="H92" i="6" s="1"/>
  <c r="D90" i="6"/>
  <c r="G95" i="6" s="1"/>
  <c r="G89" i="6"/>
  <c r="Y89" i="6" s="1"/>
  <c r="G87" i="6"/>
  <c r="G83" i="6"/>
  <c r="E83" i="6"/>
  <c r="H88" i="6" s="1"/>
  <c r="D83" i="6"/>
  <c r="H89" i="6" s="1"/>
  <c r="G81" i="6"/>
  <c r="G80" i="6"/>
  <c r="G76" i="6"/>
  <c r="E76" i="6"/>
  <c r="H82" i="6" s="1"/>
  <c r="D76" i="6"/>
  <c r="G82" i="6" s="1"/>
  <c r="Y82" i="6" s="1"/>
  <c r="G75" i="6"/>
  <c r="Y75" i="6" s="1"/>
  <c r="G74" i="6"/>
  <c r="G72" i="6"/>
  <c r="G68" i="6"/>
  <c r="E68" i="6"/>
  <c r="H73" i="6" s="1"/>
  <c r="D68" i="6"/>
  <c r="G73" i="6" s="1"/>
  <c r="Y73" i="6" s="1"/>
  <c r="G67" i="6"/>
  <c r="Y67" i="6" s="1"/>
  <c r="H66" i="6"/>
  <c r="G66" i="6"/>
  <c r="Y66" i="6" s="1"/>
  <c r="G64" i="6"/>
  <c r="G60" i="6"/>
  <c r="E60" i="6"/>
  <c r="H65" i="6" s="1"/>
  <c r="D60" i="6"/>
  <c r="G65" i="6" s="1"/>
  <c r="G57" i="6"/>
  <c r="H56" i="6"/>
  <c r="G55" i="6"/>
  <c r="H53" i="6"/>
  <c r="H51" i="6"/>
  <c r="H52" i="6" s="1"/>
  <c r="H54" i="6" s="1"/>
  <c r="G51" i="6"/>
  <c r="D51" i="6"/>
  <c r="G56" i="6" s="1"/>
  <c r="G50" i="6"/>
  <c r="H49" i="6"/>
  <c r="G49" i="6"/>
  <c r="Y49" i="6" s="1"/>
  <c r="H48" i="6"/>
  <c r="G47" i="6"/>
  <c r="H45" i="6"/>
  <c r="H43" i="6"/>
  <c r="H44" i="6" s="1"/>
  <c r="H46" i="6" s="1"/>
  <c r="G43" i="6"/>
  <c r="D43" i="6"/>
  <c r="G48" i="6" s="1"/>
  <c r="G42" i="6"/>
  <c r="H41" i="6"/>
  <c r="H42" i="6" s="1"/>
  <c r="G41" i="6"/>
  <c r="Y41" i="6" s="1"/>
  <c r="H40" i="6"/>
  <c r="H39" i="6"/>
  <c r="G39" i="6"/>
  <c r="H38" i="6"/>
  <c r="G38" i="6"/>
  <c r="H36" i="6"/>
  <c r="G36" i="6"/>
  <c r="H34" i="6"/>
  <c r="H35" i="6" s="1"/>
  <c r="H37" i="6" s="1"/>
  <c r="G34" i="6"/>
  <c r="H33" i="6"/>
  <c r="G33" i="6"/>
  <c r="H32" i="6"/>
  <c r="G32" i="6"/>
  <c r="H31" i="6"/>
  <c r="G31" i="6"/>
  <c r="Y31" i="6" s="1"/>
  <c r="H29" i="6"/>
  <c r="G29" i="6"/>
  <c r="H27" i="6"/>
  <c r="H28" i="6" s="1"/>
  <c r="H30" i="6" s="1"/>
  <c r="G27" i="6"/>
  <c r="G26" i="6"/>
  <c r="G25" i="6"/>
  <c r="H24" i="6"/>
  <c r="H25" i="6" s="1"/>
  <c r="H26" i="6" s="1"/>
  <c r="G24" i="6"/>
  <c r="Y24" i="6" s="1"/>
  <c r="H23" i="6"/>
  <c r="H22" i="6"/>
  <c r="G22" i="6"/>
  <c r="H21" i="6"/>
  <c r="G21" i="6"/>
  <c r="Y21" i="6" s="1"/>
  <c r="H19" i="6"/>
  <c r="G19" i="6"/>
  <c r="H17" i="6"/>
  <c r="H18" i="6" s="1"/>
  <c r="H20" i="6" s="1"/>
  <c r="G17" i="6"/>
  <c r="H16" i="6"/>
  <c r="G16" i="6"/>
  <c r="Y16" i="6" s="1"/>
  <c r="H15" i="6"/>
  <c r="G15" i="6"/>
  <c r="Y15" i="6" s="1"/>
  <c r="H13" i="6"/>
  <c r="G13" i="6"/>
  <c r="H11" i="6"/>
  <c r="H12" i="6" s="1"/>
  <c r="H14" i="6" s="1"/>
  <c r="G11" i="6"/>
  <c r="G10" i="6"/>
  <c r="Y10" i="6" s="1"/>
  <c r="H9" i="6"/>
  <c r="G9" i="6"/>
  <c r="H8" i="6"/>
  <c r="G8" i="6"/>
  <c r="H6" i="6"/>
  <c r="G6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H4" i="6"/>
  <c r="H5" i="6" s="1"/>
  <c r="H7" i="6" s="1"/>
  <c r="G4" i="6"/>
  <c r="Y90" i="6" l="1"/>
  <c r="Y91" i="6"/>
  <c r="G5" i="6"/>
  <c r="Y5" i="6" s="1"/>
  <c r="Y4" i="6"/>
  <c r="G30" i="6"/>
  <c r="Y30" i="6" s="1"/>
  <c r="Y29" i="6"/>
  <c r="G35" i="6"/>
  <c r="Y35" i="6" s="1"/>
  <c r="Y34" i="6"/>
  <c r="G84" i="6"/>
  <c r="G12" i="6"/>
  <c r="Y12" i="6" s="1"/>
  <c r="Y11" i="6"/>
  <c r="G20" i="6"/>
  <c r="Y20" i="6" s="1"/>
  <c r="Y19" i="6"/>
  <c r="G99" i="6"/>
  <c r="Y8" i="6"/>
  <c r="Y25" i="6"/>
  <c r="Y32" i="6"/>
  <c r="Y38" i="6"/>
  <c r="Y48" i="6"/>
  <c r="Y65" i="6"/>
  <c r="G101" i="6"/>
  <c r="Y100" i="6"/>
  <c r="G108" i="6"/>
  <c r="Y116" i="6"/>
  <c r="G23" i="6"/>
  <c r="Y23" i="6" s="1"/>
  <c r="Y22" i="6"/>
  <c r="G112" i="6"/>
  <c r="Y112" i="6" s="1"/>
  <c r="Y111" i="6"/>
  <c r="G18" i="6"/>
  <c r="Y18" i="6" s="1"/>
  <c r="Y17" i="6"/>
  <c r="G114" i="6"/>
  <c r="Y114" i="6" s="1"/>
  <c r="Y113" i="6"/>
  <c r="G7" i="6"/>
  <c r="Y7" i="6" s="1"/>
  <c r="Y6" i="6"/>
  <c r="G37" i="6"/>
  <c r="Y37" i="6" s="1"/>
  <c r="Y36" i="6"/>
  <c r="G14" i="6"/>
  <c r="Y14" i="6" s="1"/>
  <c r="Y13" i="6"/>
  <c r="Y42" i="6"/>
  <c r="G77" i="6"/>
  <c r="Y26" i="6"/>
  <c r="G44" i="6"/>
  <c r="Y44" i="6" s="1"/>
  <c r="Y43" i="6"/>
  <c r="Y56" i="6"/>
  <c r="G69" i="6"/>
  <c r="Y9" i="6"/>
  <c r="G28" i="6"/>
  <c r="Y28" i="6" s="1"/>
  <c r="Y27" i="6"/>
  <c r="Y33" i="6"/>
  <c r="G40" i="6"/>
  <c r="Y40" i="6" s="1"/>
  <c r="Y39" i="6"/>
  <c r="G52" i="6"/>
  <c r="Y52" i="6" s="1"/>
  <c r="Y51" i="6"/>
  <c r="G61" i="6"/>
  <c r="Y72" i="6"/>
  <c r="Y110" i="6"/>
  <c r="Y117" i="6"/>
  <c r="H105" i="6"/>
  <c r="H106" i="6" s="1"/>
  <c r="H107" i="6" s="1"/>
  <c r="Y107" i="6" s="1"/>
  <c r="G62" i="6"/>
  <c r="H64" i="6"/>
  <c r="Y64" i="6" s="1"/>
  <c r="H80" i="6"/>
  <c r="Y80" i="6" s="1"/>
  <c r="G88" i="6"/>
  <c r="Y88" i="6" s="1"/>
  <c r="H55" i="6"/>
  <c r="Y55" i="6" s="1"/>
  <c r="H76" i="6"/>
  <c r="H77" i="6" s="1"/>
  <c r="H78" i="6" s="1"/>
  <c r="H79" i="6" s="1"/>
  <c r="G85" i="6"/>
  <c r="H87" i="6"/>
  <c r="Y87" i="6" s="1"/>
  <c r="H97" i="6"/>
  <c r="Y97" i="6" s="1"/>
  <c r="H57" i="6"/>
  <c r="Y57" i="6" s="1"/>
  <c r="H94" i="6"/>
  <c r="Y94" i="6" s="1"/>
  <c r="H47" i="6"/>
  <c r="Y47" i="6" s="1"/>
  <c r="H50" i="6"/>
  <c r="Y50" i="6" s="1"/>
  <c r="G53" i="6"/>
  <c r="H68" i="6"/>
  <c r="H69" i="6" s="1"/>
  <c r="H70" i="6" s="1"/>
  <c r="H71" i="6"/>
  <c r="H72" i="6"/>
  <c r="H74" i="6"/>
  <c r="Y74" i="6" s="1"/>
  <c r="G78" i="6"/>
  <c r="G92" i="6"/>
  <c r="H108" i="6"/>
  <c r="H81" i="6"/>
  <c r="Y81" i="6" s="1"/>
  <c r="H93" i="6"/>
  <c r="H95" i="6"/>
  <c r="Y95" i="6" s="1"/>
  <c r="H96" i="6"/>
  <c r="Y96" i="6" s="1"/>
  <c r="H98" i="6"/>
  <c r="H99" i="6" s="1"/>
  <c r="H100" i="6" s="1"/>
  <c r="H101" i="6"/>
  <c r="G45" i="6"/>
  <c r="H60" i="6"/>
  <c r="H61" i="6" s="1"/>
  <c r="H62" i="6" s="1"/>
  <c r="H63" i="6"/>
  <c r="G70" i="6"/>
  <c r="H83" i="6"/>
  <c r="H84" i="6" s="1"/>
  <c r="H85" i="6" s="1"/>
  <c r="H86" i="6"/>
  <c r="G105" i="6"/>
  <c r="Y76" i="6" l="1"/>
  <c r="Y77" i="6"/>
  <c r="Y68" i="6"/>
  <c r="Y69" i="6"/>
  <c r="Y108" i="6"/>
  <c r="G79" i="6"/>
  <c r="Y79" i="6" s="1"/>
  <c r="Y78" i="6"/>
  <c r="G46" i="6"/>
  <c r="Y46" i="6" s="1"/>
  <c r="Y45" i="6"/>
  <c r="G93" i="6"/>
  <c r="Y93" i="6" s="1"/>
  <c r="Y92" i="6"/>
  <c r="Y60" i="6"/>
  <c r="Y61" i="6"/>
  <c r="Y101" i="6"/>
  <c r="G106" i="6"/>
  <c r="Y106" i="6" s="1"/>
  <c r="Y105" i="6"/>
  <c r="Y98" i="6"/>
  <c r="G63" i="6"/>
  <c r="Y63" i="6" s="1"/>
  <c r="Y62" i="6"/>
  <c r="Y99" i="6"/>
  <c r="G71" i="6"/>
  <c r="Y71" i="6" s="1"/>
  <c r="Y70" i="6"/>
  <c r="G86" i="6"/>
  <c r="Y86" i="6" s="1"/>
  <c r="Y85" i="6"/>
  <c r="Y83" i="6"/>
  <c r="G54" i="6"/>
  <c r="Y54" i="6" s="1"/>
  <c r="Y53" i="6"/>
  <c r="Y84" i="6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4" i="3"/>
  <c r="H134" i="3" l="1"/>
  <c r="H133" i="3"/>
  <c r="H132" i="3"/>
  <c r="H131" i="3"/>
  <c r="G132" i="3"/>
  <c r="R132" i="3" s="1"/>
  <c r="T132" i="3" s="1"/>
  <c r="G133" i="3"/>
  <c r="R133" i="3" s="1"/>
  <c r="T133" i="3" s="1"/>
  <c r="G134" i="3"/>
  <c r="R134" i="3" s="1"/>
  <c r="T134" i="3" s="1"/>
  <c r="G131" i="3"/>
  <c r="R131" i="3" s="1"/>
  <c r="T131" i="3" s="1"/>
  <c r="H130" i="3"/>
  <c r="G130" i="3"/>
  <c r="G126" i="3"/>
  <c r="G125" i="3"/>
  <c r="H124" i="3"/>
  <c r="H125" i="3" s="1"/>
  <c r="H126" i="3" s="1"/>
  <c r="G124" i="3"/>
  <c r="H123" i="3"/>
  <c r="H119" i="3"/>
  <c r="H120" i="3" s="1"/>
  <c r="H121" i="3" s="1"/>
  <c r="H122" i="3" s="1"/>
  <c r="R125" i="3" l="1"/>
  <c r="T125" i="3" s="1"/>
  <c r="R126" i="3"/>
  <c r="T126" i="3" s="1"/>
  <c r="R124" i="3"/>
  <c r="T124" i="3" s="1"/>
  <c r="R130" i="3"/>
  <c r="T130" i="3" s="1"/>
  <c r="G123" i="3"/>
  <c r="R123" i="3" s="1"/>
  <c r="G121" i="3"/>
  <c r="G119" i="3"/>
  <c r="C113" i="3"/>
  <c r="G113" i="3" s="1"/>
  <c r="G118" i="3"/>
  <c r="H117" i="3"/>
  <c r="G115" i="3"/>
  <c r="E113" i="3"/>
  <c r="H118" i="3" s="1"/>
  <c r="H112" i="3"/>
  <c r="G112" i="3"/>
  <c r="H110" i="3"/>
  <c r="G110" i="3"/>
  <c r="G108" i="3"/>
  <c r="G106" i="3"/>
  <c r="E106" i="3"/>
  <c r="H111" i="3" s="1"/>
  <c r="G111" i="3"/>
  <c r="G105" i="3"/>
  <c r="G104" i="3"/>
  <c r="G102" i="3"/>
  <c r="G99" i="3"/>
  <c r="G98" i="3"/>
  <c r="D98" i="3"/>
  <c r="E98" i="3"/>
  <c r="H103" i="3" s="1"/>
  <c r="G97" i="3"/>
  <c r="G95" i="3"/>
  <c r="G91" i="3"/>
  <c r="E91" i="3"/>
  <c r="H96" i="3" s="1"/>
  <c r="D91" i="3"/>
  <c r="G93" i="3" s="1"/>
  <c r="G89" i="3"/>
  <c r="D84" i="3"/>
  <c r="H88" i="3" s="1"/>
  <c r="G88" i="3"/>
  <c r="G84" i="3"/>
  <c r="E84" i="3"/>
  <c r="H84" i="3" s="1"/>
  <c r="H85" i="3" s="1"/>
  <c r="H86" i="3" s="1"/>
  <c r="H87" i="3" s="1"/>
  <c r="G83" i="3"/>
  <c r="R83" i="3" s="1"/>
  <c r="T83" i="3" s="1"/>
  <c r="G82" i="3"/>
  <c r="D76" i="3"/>
  <c r="H82" i="3" s="1"/>
  <c r="G80" i="3"/>
  <c r="G76" i="3"/>
  <c r="E76" i="3"/>
  <c r="H76" i="3" s="1"/>
  <c r="H77" i="3" s="1"/>
  <c r="H78" i="3" s="1"/>
  <c r="G75" i="3"/>
  <c r="R75" i="3" s="1"/>
  <c r="T75" i="3" s="1"/>
  <c r="G74" i="3"/>
  <c r="G72" i="3"/>
  <c r="G68" i="3"/>
  <c r="E68" i="3"/>
  <c r="H71" i="3" s="1"/>
  <c r="D68" i="3"/>
  <c r="G70" i="3" s="1"/>
  <c r="D59" i="3"/>
  <c r="H65" i="3" s="1"/>
  <c r="G65" i="3"/>
  <c r="H64" i="3"/>
  <c r="G63" i="3"/>
  <c r="H61" i="3"/>
  <c r="H59" i="3"/>
  <c r="H60" i="3" s="1"/>
  <c r="H62" i="3" s="1"/>
  <c r="G59" i="3"/>
  <c r="G58" i="3"/>
  <c r="H57" i="3"/>
  <c r="G57" i="3"/>
  <c r="D51" i="3"/>
  <c r="H58" i="3" s="1"/>
  <c r="H56" i="3"/>
  <c r="G55" i="3"/>
  <c r="H53" i="3"/>
  <c r="H51" i="3"/>
  <c r="H52" i="3" s="1"/>
  <c r="H54" i="3" s="1"/>
  <c r="G51" i="3"/>
  <c r="G49" i="3"/>
  <c r="G50" i="3"/>
  <c r="H49" i="3"/>
  <c r="H50" i="3" s="1"/>
  <c r="H48" i="3"/>
  <c r="H47" i="3"/>
  <c r="G47" i="3"/>
  <c r="H46" i="3"/>
  <c r="G46" i="3"/>
  <c r="H44" i="3"/>
  <c r="G44" i="3"/>
  <c r="H42" i="3"/>
  <c r="H43" i="3" s="1"/>
  <c r="H45" i="3" s="1"/>
  <c r="G42" i="3"/>
  <c r="H40" i="3"/>
  <c r="G40" i="3"/>
  <c r="H41" i="3"/>
  <c r="G41" i="3"/>
  <c r="H39" i="3"/>
  <c r="G39" i="3"/>
  <c r="H37" i="3"/>
  <c r="G37" i="3"/>
  <c r="H35" i="3"/>
  <c r="H36" i="3" s="1"/>
  <c r="H38" i="3" s="1"/>
  <c r="G35" i="3"/>
  <c r="G10" i="3"/>
  <c r="R10" i="3" s="1"/>
  <c r="T10" i="3" s="1"/>
  <c r="G34" i="3"/>
  <c r="R34" i="3" s="1"/>
  <c r="T34" i="3" s="1"/>
  <c r="G32" i="3"/>
  <c r="G31" i="3"/>
  <c r="H28" i="3"/>
  <c r="H27" i="3"/>
  <c r="G28" i="3"/>
  <c r="G27" i="3"/>
  <c r="D28" i="3"/>
  <c r="H32" i="3" s="1"/>
  <c r="D27" i="3"/>
  <c r="H29" i="3" s="1"/>
  <c r="H30" i="3" s="1"/>
  <c r="H24" i="3"/>
  <c r="H25" i="3" s="1"/>
  <c r="H26" i="3" s="1"/>
  <c r="H23" i="3"/>
  <c r="H22" i="3"/>
  <c r="G26" i="3"/>
  <c r="G25" i="3"/>
  <c r="R25" i="3" s="1"/>
  <c r="T25" i="3" s="1"/>
  <c r="G24" i="3"/>
  <c r="G22" i="3"/>
  <c r="H21" i="3"/>
  <c r="G21" i="3"/>
  <c r="H19" i="3"/>
  <c r="G19" i="3"/>
  <c r="H17" i="3"/>
  <c r="H18" i="3" s="1"/>
  <c r="H20" i="3" s="1"/>
  <c r="G17" i="3"/>
  <c r="G11" i="3"/>
  <c r="H11" i="3"/>
  <c r="H12" i="3" s="1"/>
  <c r="H14" i="3" s="1"/>
  <c r="G13" i="3"/>
  <c r="H13" i="3"/>
  <c r="G15" i="3"/>
  <c r="H15" i="3"/>
  <c r="G16" i="3"/>
  <c r="H16" i="3"/>
  <c r="H9" i="3"/>
  <c r="G9" i="3"/>
  <c r="H8" i="3"/>
  <c r="H6" i="3"/>
  <c r="H4" i="3"/>
  <c r="H5" i="3" s="1"/>
  <c r="H7" i="3" s="1"/>
  <c r="G8" i="3"/>
  <c r="G6" i="3"/>
  <c r="G4" i="3"/>
  <c r="G81" i="3" l="1"/>
  <c r="R27" i="3"/>
  <c r="S27" i="3" s="1"/>
  <c r="R8" i="3"/>
  <c r="R21" i="3"/>
  <c r="R88" i="3"/>
  <c r="R15" i="3"/>
  <c r="R24" i="3"/>
  <c r="T24" i="3" s="1"/>
  <c r="R39" i="3"/>
  <c r="R40" i="3"/>
  <c r="S40" i="3" s="1"/>
  <c r="R50" i="3"/>
  <c r="T50" i="3" s="1"/>
  <c r="R57" i="3"/>
  <c r="S57" i="3" s="1"/>
  <c r="R65" i="3"/>
  <c r="T65" i="3" s="1"/>
  <c r="R111" i="3"/>
  <c r="S111" i="3" s="1"/>
  <c r="R110" i="3"/>
  <c r="G45" i="3"/>
  <c r="R45" i="3" s="1"/>
  <c r="S45" i="3" s="1"/>
  <c r="R44" i="3"/>
  <c r="S44" i="3" s="1"/>
  <c r="G48" i="3"/>
  <c r="R48" i="3" s="1"/>
  <c r="S48" i="3" s="1"/>
  <c r="R47" i="3"/>
  <c r="S47" i="3" s="1"/>
  <c r="G69" i="3"/>
  <c r="G94" i="3"/>
  <c r="G5" i="3"/>
  <c r="R5" i="3" s="1"/>
  <c r="S5" i="3" s="1"/>
  <c r="R4" i="3"/>
  <c r="S4" i="3" s="1"/>
  <c r="G18" i="3"/>
  <c r="R18" i="3" s="1"/>
  <c r="S18" i="3" s="1"/>
  <c r="R17" i="3"/>
  <c r="S17" i="3" s="1"/>
  <c r="R28" i="3"/>
  <c r="S28" i="3" s="1"/>
  <c r="R32" i="3"/>
  <c r="R49" i="3"/>
  <c r="T49" i="3" s="1"/>
  <c r="R82" i="3"/>
  <c r="T82" i="3" s="1"/>
  <c r="G116" i="3"/>
  <c r="G120" i="3"/>
  <c r="R120" i="3" s="1"/>
  <c r="T120" i="3" s="1"/>
  <c r="R119" i="3"/>
  <c r="T119" i="3" s="1"/>
  <c r="G12" i="3"/>
  <c r="R12" i="3" s="1"/>
  <c r="S12" i="3" s="1"/>
  <c r="R11" i="3"/>
  <c r="S11" i="3" s="1"/>
  <c r="G36" i="3"/>
  <c r="R36" i="3" s="1"/>
  <c r="S36" i="3" s="1"/>
  <c r="R35" i="3"/>
  <c r="S35" i="3" s="1"/>
  <c r="G85" i="3"/>
  <c r="R85" i="3" s="1"/>
  <c r="S85" i="3" s="1"/>
  <c r="R84" i="3"/>
  <c r="S84" i="3" s="1"/>
  <c r="G114" i="3"/>
  <c r="G7" i="3"/>
  <c r="R7" i="3" s="1"/>
  <c r="S7" i="3" s="1"/>
  <c r="R6" i="3"/>
  <c r="S6" i="3" s="1"/>
  <c r="R16" i="3"/>
  <c r="T16" i="3" s="1"/>
  <c r="G14" i="3"/>
  <c r="R14" i="3" s="1"/>
  <c r="S14" i="3" s="1"/>
  <c r="R13" i="3"/>
  <c r="S13" i="3" s="1"/>
  <c r="R26" i="3"/>
  <c r="T26" i="3" s="1"/>
  <c r="G38" i="3"/>
  <c r="R38" i="3" s="1"/>
  <c r="S38" i="3" s="1"/>
  <c r="R37" i="3"/>
  <c r="S37" i="3" s="1"/>
  <c r="R41" i="3"/>
  <c r="T41" i="3" s="1"/>
  <c r="G43" i="3"/>
  <c r="R43" i="3" s="1"/>
  <c r="S43" i="3" s="1"/>
  <c r="R42" i="3"/>
  <c r="S42" i="3" s="1"/>
  <c r="R46" i="3"/>
  <c r="G52" i="3"/>
  <c r="R52" i="3" s="1"/>
  <c r="S52" i="3" s="1"/>
  <c r="R51" i="3"/>
  <c r="S51" i="3" s="1"/>
  <c r="R58" i="3"/>
  <c r="T58" i="3" s="1"/>
  <c r="G71" i="3"/>
  <c r="R71" i="3" s="1"/>
  <c r="S71" i="3" s="1"/>
  <c r="G77" i="3"/>
  <c r="R77" i="3" s="1"/>
  <c r="S77" i="3" s="1"/>
  <c r="R76" i="3"/>
  <c r="S76" i="3" s="1"/>
  <c r="G92" i="3"/>
  <c r="G107" i="3"/>
  <c r="R112" i="3"/>
  <c r="T112" i="3" s="1"/>
  <c r="G122" i="3"/>
  <c r="R122" i="3" s="1"/>
  <c r="T122" i="3" s="1"/>
  <c r="R121" i="3"/>
  <c r="T121" i="3" s="1"/>
  <c r="R9" i="3"/>
  <c r="T9" i="3" s="1"/>
  <c r="G20" i="3"/>
  <c r="R20" i="3" s="1"/>
  <c r="S20" i="3" s="1"/>
  <c r="R19" i="3"/>
  <c r="S19" i="3" s="1"/>
  <c r="G23" i="3"/>
  <c r="R23" i="3" s="1"/>
  <c r="S23" i="3" s="1"/>
  <c r="R22" i="3"/>
  <c r="S22" i="3" s="1"/>
  <c r="G60" i="3"/>
  <c r="R60" i="3" s="1"/>
  <c r="T60" i="3" s="1"/>
  <c r="R59" i="3"/>
  <c r="S59" i="3" s="1"/>
  <c r="G109" i="3"/>
  <c r="R118" i="3"/>
  <c r="T118" i="3" s="1"/>
  <c r="G61" i="3"/>
  <c r="H89" i="3"/>
  <c r="R89" i="3" s="1"/>
  <c r="S89" i="3" s="1"/>
  <c r="H55" i="3"/>
  <c r="R55" i="3" s="1"/>
  <c r="G53" i="3"/>
  <c r="G117" i="3"/>
  <c r="R117" i="3" s="1"/>
  <c r="H63" i="3"/>
  <c r="R63" i="3" s="1"/>
  <c r="H116" i="3"/>
  <c r="G90" i="3"/>
  <c r="H105" i="3"/>
  <c r="R105" i="3" s="1"/>
  <c r="T105" i="3" s="1"/>
  <c r="H113" i="3"/>
  <c r="H114" i="3" s="1"/>
  <c r="H115" i="3" s="1"/>
  <c r="R115" i="3" s="1"/>
  <c r="T115" i="3" s="1"/>
  <c r="G56" i="3"/>
  <c r="R56" i="3" s="1"/>
  <c r="S56" i="3" s="1"/>
  <c r="H95" i="3"/>
  <c r="R95" i="3" s="1"/>
  <c r="H106" i="3"/>
  <c r="H107" i="3" s="1"/>
  <c r="H108" i="3" s="1"/>
  <c r="R108" i="3" s="1"/>
  <c r="S108" i="3" s="1"/>
  <c r="H72" i="3"/>
  <c r="R72" i="3" s="1"/>
  <c r="H74" i="3"/>
  <c r="R74" i="3" s="1"/>
  <c r="T74" i="3" s="1"/>
  <c r="H91" i="3"/>
  <c r="H92" i="3" s="1"/>
  <c r="H93" i="3" s="1"/>
  <c r="R93" i="3" s="1"/>
  <c r="S93" i="3" s="1"/>
  <c r="H101" i="3"/>
  <c r="G64" i="3"/>
  <c r="R64" i="3" s="1"/>
  <c r="S64" i="3" s="1"/>
  <c r="H68" i="3"/>
  <c r="H69" i="3" s="1"/>
  <c r="H70" i="3" s="1"/>
  <c r="R70" i="3" s="1"/>
  <c r="S70" i="3" s="1"/>
  <c r="G73" i="3"/>
  <c r="H97" i="3"/>
  <c r="R97" i="3" s="1"/>
  <c r="T97" i="3" s="1"/>
  <c r="H98" i="3"/>
  <c r="H99" i="3" s="1"/>
  <c r="H100" i="3" s="1"/>
  <c r="H102" i="3"/>
  <c r="R102" i="3" s="1"/>
  <c r="H104" i="3"/>
  <c r="R104" i="3" s="1"/>
  <c r="S104" i="3" s="1"/>
  <c r="H73" i="3"/>
  <c r="G100" i="3"/>
  <c r="G103" i="3"/>
  <c r="R103" i="3" s="1"/>
  <c r="S103" i="3" s="1"/>
  <c r="H109" i="3"/>
  <c r="G96" i="3"/>
  <c r="R96" i="3" s="1"/>
  <c r="S96" i="3" s="1"/>
  <c r="H94" i="3"/>
  <c r="H90" i="3"/>
  <c r="G86" i="3"/>
  <c r="H81" i="3"/>
  <c r="R81" i="3" s="1"/>
  <c r="S81" i="3" s="1"/>
  <c r="G78" i="3"/>
  <c r="H79" i="3"/>
  <c r="H80" i="3"/>
  <c r="R80" i="3" s="1"/>
  <c r="H33" i="3"/>
  <c r="G33" i="3"/>
  <c r="G29" i="3"/>
  <c r="H31" i="3"/>
  <c r="R31" i="3" s="1"/>
  <c r="R33" i="3" l="1"/>
  <c r="S33" i="3" s="1"/>
  <c r="R109" i="3"/>
  <c r="S109" i="3" s="1"/>
  <c r="R91" i="3"/>
  <c r="S91" i="3" s="1"/>
  <c r="R92" i="3"/>
  <c r="S92" i="3" s="1"/>
  <c r="G62" i="3"/>
  <c r="R62" i="3" s="1"/>
  <c r="S62" i="3" s="1"/>
  <c r="R61" i="3"/>
  <c r="S61" i="3" s="1"/>
  <c r="R107" i="3"/>
  <c r="S107" i="3" s="1"/>
  <c r="R94" i="3"/>
  <c r="S94" i="3" s="1"/>
  <c r="G87" i="3"/>
  <c r="R87" i="3" s="1"/>
  <c r="S87" i="3" s="1"/>
  <c r="R86" i="3"/>
  <c r="S86" i="3" s="1"/>
  <c r="R73" i="3"/>
  <c r="S73" i="3" s="1"/>
  <c r="R90" i="3"/>
  <c r="S90" i="3" s="1"/>
  <c r="G54" i="3"/>
  <c r="R54" i="3" s="1"/>
  <c r="S54" i="3" s="1"/>
  <c r="R53" i="3"/>
  <c r="S53" i="3" s="1"/>
  <c r="R98" i="3"/>
  <c r="S98" i="3" s="1"/>
  <c r="R113" i="3"/>
  <c r="T113" i="3" s="1"/>
  <c r="R68" i="3"/>
  <c r="S68" i="3" s="1"/>
  <c r="G30" i="3"/>
  <c r="R30" i="3" s="1"/>
  <c r="S30" i="3" s="1"/>
  <c r="R29" i="3"/>
  <c r="S29" i="3" s="1"/>
  <c r="S488" i="3" s="1"/>
  <c r="S489" i="3" s="1"/>
  <c r="R114" i="3"/>
  <c r="T114" i="3" s="1"/>
  <c r="R116" i="3"/>
  <c r="T116" i="3" s="1"/>
  <c r="R99" i="3"/>
  <c r="S99" i="3" s="1"/>
  <c r="R69" i="3"/>
  <c r="T69" i="3" s="1"/>
  <c r="T488" i="3" s="1"/>
  <c r="T489" i="3" s="1"/>
  <c r="G79" i="3"/>
  <c r="R79" i="3" s="1"/>
  <c r="S79" i="3" s="1"/>
  <c r="R78" i="3"/>
  <c r="S78" i="3" s="1"/>
  <c r="G101" i="3"/>
  <c r="R101" i="3" s="1"/>
  <c r="S101" i="3" s="1"/>
  <c r="R100" i="3"/>
  <c r="S100" i="3" s="1"/>
  <c r="R106" i="3"/>
  <c r="S106" i="3" s="1"/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l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B7" i="4"/>
  <c r="B8" i="4" s="1"/>
  <c r="B9" i="4" l="1"/>
  <c r="B10" i="4" l="1"/>
  <c r="B11" i="4" s="1"/>
  <c r="B12" i="4" s="1"/>
  <c r="B13" i="4" s="1"/>
  <c r="B14" i="4" s="1"/>
</calcChain>
</file>

<file path=xl/sharedStrings.xml><?xml version="1.0" encoding="utf-8"?>
<sst xmlns="http://schemas.openxmlformats.org/spreadsheetml/2006/main" count="1149" uniqueCount="166">
  <si>
    <t>W</t>
  </si>
  <si>
    <t>D</t>
  </si>
  <si>
    <t>L</t>
  </si>
  <si>
    <t>Notes</t>
  </si>
  <si>
    <t>MATERIAL</t>
  </si>
  <si>
    <t>Matrials Indent</t>
  </si>
  <si>
    <t>SL.NO</t>
  </si>
  <si>
    <t>Qty</t>
  </si>
  <si>
    <t>Date</t>
  </si>
  <si>
    <t>Sl.no.</t>
  </si>
  <si>
    <t>Rft</t>
  </si>
  <si>
    <t>total woking measurements</t>
  </si>
  <si>
    <t>BOX NAME</t>
  </si>
  <si>
    <t>DESCRIPTIOON</t>
  </si>
  <si>
    <t>QTY</t>
  </si>
  <si>
    <t>Y</t>
  </si>
  <si>
    <t>EB</t>
  </si>
  <si>
    <t>L-1</t>
  </si>
  <si>
    <t>W-1</t>
  </si>
  <si>
    <t>L-2</t>
  </si>
  <si>
    <t>W-2</t>
  </si>
  <si>
    <t>0.8MM</t>
  </si>
  <si>
    <t>1.3MM</t>
  </si>
  <si>
    <t>2*MM</t>
  </si>
  <si>
    <t>2**MM</t>
  </si>
  <si>
    <t xml:space="preserve"> </t>
  </si>
  <si>
    <t>CLIENT</t>
  </si>
  <si>
    <t>RECON INTERIORS</t>
  </si>
  <si>
    <t>A15#, Kaytan Nagar Road ,Balanagar,Hyderabad, Telagana,500037</t>
  </si>
  <si>
    <t>S.no</t>
  </si>
  <si>
    <t>Descrption</t>
  </si>
  <si>
    <t>Units</t>
  </si>
  <si>
    <t>Rate</t>
  </si>
  <si>
    <t>Amount</t>
  </si>
  <si>
    <t>Cold Pressing</t>
  </si>
  <si>
    <t>Lamintes</t>
  </si>
  <si>
    <t>Sft</t>
  </si>
  <si>
    <t>PVC/Acrylic</t>
  </si>
  <si>
    <t>Multi Shutter</t>
  </si>
  <si>
    <t>Cutting</t>
  </si>
  <si>
    <t>Groving</t>
  </si>
  <si>
    <t>Glass Shutter</t>
  </si>
  <si>
    <t>Upto 3 ft</t>
  </si>
  <si>
    <t>Above 3 ft</t>
  </si>
  <si>
    <t>Edge Banding</t>
  </si>
  <si>
    <t>22x0.8 ,Plain</t>
  </si>
  <si>
    <t>22x0.8 ,Grains</t>
  </si>
  <si>
    <t>22x2,Plain</t>
  </si>
  <si>
    <t>25x2 ,plain</t>
  </si>
  <si>
    <t>23x1.3,Plain</t>
  </si>
  <si>
    <t>23x1.3,Grain</t>
  </si>
  <si>
    <t>30x2, Grains</t>
  </si>
  <si>
    <t>45x2,Grains</t>
  </si>
  <si>
    <t>Multi Boaring</t>
  </si>
  <si>
    <t>Holes</t>
  </si>
  <si>
    <t>Mini Fix</t>
  </si>
  <si>
    <t>Multi Cutting  Sheets</t>
  </si>
  <si>
    <t>Raw Materals</t>
  </si>
  <si>
    <t>Plywood</t>
  </si>
  <si>
    <t>Laminates</t>
  </si>
  <si>
    <t>Internal 0.8 laminate</t>
  </si>
  <si>
    <t>Packing</t>
  </si>
  <si>
    <t>Amount in words:-</t>
  </si>
  <si>
    <t>AMOUNT</t>
  </si>
  <si>
    <t>TOTAL AMOUNT</t>
  </si>
  <si>
    <t>Reciver's Signature</t>
  </si>
  <si>
    <t>Authorised Signature</t>
  </si>
  <si>
    <t>Terms And Conditions:</t>
  </si>
  <si>
    <t>1.Work will be start After Reciving the Complete materials.</t>
  </si>
  <si>
    <t>2.Work will be start Aginst purches order only</t>
  </si>
  <si>
    <t>3.Work will be start Against your provide cutlist sizes.</t>
  </si>
  <si>
    <t>4.Work will be Start Against 50% payment along with purchse order.</t>
  </si>
  <si>
    <t>5.Balance amount at the time delivery.</t>
  </si>
  <si>
    <t>6.GST Tax Excluding</t>
  </si>
  <si>
    <t>7.Transportation Extra</t>
  </si>
  <si>
    <t>8.Delivery will be done within 7 Days from the date of reciving materials.</t>
  </si>
  <si>
    <t>Mr.Sandeep</t>
  </si>
  <si>
    <t>Dzine Home</t>
  </si>
  <si>
    <t>KIT-B/U-B1</t>
  </si>
  <si>
    <t>LHS</t>
  </si>
  <si>
    <t>RHS</t>
  </si>
  <si>
    <t>TOP</t>
  </si>
  <si>
    <t>BTM</t>
  </si>
  <si>
    <t>BACK UP</t>
  </si>
  <si>
    <t>L-Gola</t>
  </si>
  <si>
    <t>SHUTTER</t>
  </si>
  <si>
    <t>16MM BOILO FAB-BSL</t>
  </si>
  <si>
    <t>6MM BOILO FAB-BSL</t>
  </si>
  <si>
    <t>16MM HDHMR FAB/CA-9122</t>
  </si>
  <si>
    <t>SINK</t>
  </si>
  <si>
    <t>BPO</t>
  </si>
  <si>
    <t>KIT-B/U-B2</t>
  </si>
  <si>
    <t>KIT-B/U-B3</t>
  </si>
  <si>
    <t>3 Draw</t>
  </si>
  <si>
    <t>L &amp; C-Gola</t>
  </si>
  <si>
    <t>TDM BTM</t>
  </si>
  <si>
    <t>TDM BACK</t>
  </si>
  <si>
    <t>FACIA</t>
  </si>
  <si>
    <t>KIT-B/U-B4</t>
  </si>
  <si>
    <t>Diagnal Corner-?</t>
  </si>
  <si>
    <r>
      <t>TOP</t>
    </r>
    <r>
      <rPr>
        <b/>
        <sz val="11"/>
        <color rgb="FFFF0000"/>
        <rFont val="Calibri"/>
        <family val="2"/>
        <scheme val="minor"/>
      </rPr>
      <t>-L CUT</t>
    </r>
  </si>
  <si>
    <r>
      <t>BTM</t>
    </r>
    <r>
      <rPr>
        <b/>
        <sz val="11"/>
        <color rgb="FFFF0000"/>
        <rFont val="Calibri"/>
        <family val="2"/>
        <scheme val="minor"/>
      </rPr>
      <t>-L CUT</t>
    </r>
  </si>
  <si>
    <r>
      <t>Lshelf</t>
    </r>
    <r>
      <rPr>
        <b/>
        <sz val="11"/>
        <color rgb="FFFF0000"/>
        <rFont val="Calibri"/>
        <family val="2"/>
        <scheme val="minor"/>
      </rPr>
      <t>-L CUT</t>
    </r>
  </si>
  <si>
    <t>FILLERS</t>
  </si>
  <si>
    <t>KIT-B/U-B5</t>
  </si>
  <si>
    <t>Storage</t>
  </si>
  <si>
    <t>Lshelf</t>
  </si>
  <si>
    <t>Blind Corner</t>
  </si>
  <si>
    <t>INNER PLANK</t>
  </si>
  <si>
    <t>KIT-B/U-B7</t>
  </si>
  <si>
    <t>KIT-B/U-B6</t>
  </si>
  <si>
    <t>SKIRTING</t>
  </si>
  <si>
    <t>KIT-B/U-B8</t>
  </si>
  <si>
    <t>KIT-W/U-B9</t>
  </si>
  <si>
    <t>WALL-Gola</t>
  </si>
  <si>
    <t>16MM PLY FAB-BSL</t>
  </si>
  <si>
    <t>6MM PLY FAB-BSL</t>
  </si>
  <si>
    <t>16MM HDHMR FAB/3253-SG</t>
  </si>
  <si>
    <t>16MM HDHMR FAB/3253-FG</t>
  </si>
  <si>
    <t>KIT-W/U-B10</t>
  </si>
  <si>
    <t>Profile Door</t>
  </si>
  <si>
    <t>C/V</t>
  </si>
  <si>
    <t>KIT-W/U-B11</t>
  </si>
  <si>
    <t>KIT-W/U-B12</t>
  </si>
  <si>
    <t>KIT-W/U-B13</t>
  </si>
  <si>
    <t>KIT-W/U-B14</t>
  </si>
  <si>
    <t>Fshelf</t>
  </si>
  <si>
    <t>DEEP-500 mm</t>
  </si>
  <si>
    <t>KIT-W/U-B15-Open</t>
  </si>
  <si>
    <t>KIT-W/U-B16-Open</t>
  </si>
  <si>
    <t>LOFT</t>
  </si>
  <si>
    <t>LOFT FRAMES</t>
  </si>
  <si>
    <t>LOFT FILLERS</t>
  </si>
  <si>
    <t>LOFT BTM PANEL</t>
  </si>
  <si>
    <t>LOFT END PANEL</t>
  </si>
  <si>
    <t>LOFT SHUTTERS</t>
  </si>
  <si>
    <t>16MM PLY FAB/3253-SG</t>
  </si>
  <si>
    <t>16MM PLY 3253-SG-BSL</t>
  </si>
  <si>
    <t>6MM PLY FAB/3253-SG</t>
  </si>
  <si>
    <t>16MM PLY FAB/3253-FG</t>
  </si>
  <si>
    <t>16MM ACTION BOILO</t>
  </si>
  <si>
    <t>16MM HDHMR</t>
  </si>
  <si>
    <t>16MM PLYWOOD</t>
  </si>
  <si>
    <t>6MM ACTION BOILO</t>
  </si>
  <si>
    <t>6MM PLYWOOD</t>
  </si>
  <si>
    <t>CA-9122</t>
  </si>
  <si>
    <r>
      <t>Internal Laminate</t>
    </r>
    <r>
      <rPr>
        <b/>
        <i/>
        <sz val="14"/>
        <color rgb="FFFF0000"/>
        <rFont val="Calibri"/>
        <family val="2"/>
        <scheme val="minor"/>
      </rPr>
      <t>-FABRIC</t>
    </r>
  </si>
  <si>
    <r>
      <t>3253</t>
    </r>
    <r>
      <rPr>
        <b/>
        <sz val="14"/>
        <color theme="1"/>
        <rFont val="Calibri"/>
        <family val="2"/>
        <scheme val="minor"/>
      </rPr>
      <t>-FG</t>
    </r>
  </si>
  <si>
    <r>
      <t>3253</t>
    </r>
    <r>
      <rPr>
        <b/>
        <sz val="14"/>
        <color theme="1"/>
        <rFont val="Calibri"/>
        <family val="2"/>
        <scheme val="minor"/>
      </rPr>
      <t>-SG</t>
    </r>
  </si>
  <si>
    <r>
      <rPr>
        <b/>
        <sz val="16"/>
        <color rgb="FF7030A0"/>
        <rFont val="Calibri"/>
        <family val="2"/>
        <scheme val="minor"/>
      </rPr>
      <t>DZINE HOME/</t>
    </r>
    <r>
      <rPr>
        <b/>
        <sz val="16"/>
        <color rgb="FFFF0000"/>
        <rFont val="Calibri"/>
        <family val="2"/>
        <scheme val="minor"/>
      </rPr>
      <t>Mr.Sandeep</t>
    </r>
  </si>
  <si>
    <t>HOLDED BOX</t>
  </si>
  <si>
    <t>G</t>
  </si>
  <si>
    <t>0.8*MM</t>
  </si>
  <si>
    <t>1.3*MM</t>
  </si>
  <si>
    <t>EDGE BAND</t>
  </si>
  <si>
    <t>30 mtr</t>
  </si>
  <si>
    <t>50 mtr</t>
  </si>
  <si>
    <t>110 mtr</t>
  </si>
  <si>
    <t>270 mtr</t>
  </si>
  <si>
    <t>GST:-36EZXPS7924F1ZF</t>
  </si>
  <si>
    <t>Date:-06-03-2024.</t>
  </si>
  <si>
    <t>Company Name:- Dzine Home</t>
  </si>
  <si>
    <t>Job Work:-Wardrobes</t>
  </si>
  <si>
    <t>Gola Handle</t>
  </si>
  <si>
    <t>GST(18%)</t>
  </si>
  <si>
    <t>Clint Name:- Sandeep 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</si>
</sst>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1"/>
      <color rgb="FF7030A0"/>
      <name val="Algerian"/>
      <family val="5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9C0006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1" fillId="6" borderId="0" applyNumberFormat="0" applyBorder="0" applyAlignment="0" applyProtection="0"/>
    <xf numFmtId="164" fontId="13" fillId="0" borderId="0" applyFont="0" applyFill="0" applyBorder="0" applyAlignment="0" applyProtection="0"/>
    <xf numFmtId="0" fontId="14" fillId="8" borderId="0" applyNumberFormat="0" applyBorder="0" applyAlignment="0" applyProtection="0"/>
  </cellStyleXfs>
  <cellXfs count="119">
    <xf numFmtId="0" fontId="0" fillId="0" borderId="0" xfId="0"/>
    <xf numFmtId="0" fontId="0" fillId="0" borderId="1" xfId="0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3" fontId="8" fillId="4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3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2" fillId="8" borderId="1" xfId="3" applyFont="1" applyBorder="1" applyAlignment="1">
      <alignment horizontal="left"/>
    </xf>
    <xf numFmtId="0" fontId="25" fillId="0" borderId="7" xfId="0" applyFont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/>
    </xf>
    <xf numFmtId="0" fontId="26" fillId="0" borderId="20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16" fillId="6" borderId="2" xfId="1" applyFont="1" applyBorder="1" applyAlignment="1">
      <alignment horizontal="center"/>
    </xf>
    <xf numFmtId="0" fontId="16" fillId="6" borderId="3" xfId="1" applyFont="1" applyBorder="1" applyAlignment="1">
      <alignment horizontal="center"/>
    </xf>
    <xf numFmtId="0" fontId="16" fillId="6" borderId="4" xfId="1" applyFont="1" applyBorder="1" applyAlignment="1">
      <alignment horizontal="center"/>
    </xf>
    <xf numFmtId="0" fontId="12" fillId="7" borderId="2" xfId="1" applyFont="1" applyFill="1" applyBorder="1" applyAlignment="1">
      <alignment horizontal="center" vertical="center"/>
    </xf>
    <xf numFmtId="0" fontId="12" fillId="7" borderId="3" xfId="1" applyFont="1" applyFill="1" applyBorder="1" applyAlignment="1">
      <alignment horizontal="center" vertical="center"/>
    </xf>
    <xf numFmtId="0" fontId="12" fillId="7" borderId="4" xfId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15" fillId="7" borderId="4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5" fillId="2" borderId="31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14" fontId="6" fillId="0" borderId="31" xfId="0" applyNumberFormat="1" applyFont="1" applyBorder="1" applyAlignment="1">
      <alignment horizontal="center"/>
    </xf>
    <xf numFmtId="14" fontId="6" fillId="0" borderId="29" xfId="0" applyNumberFormat="1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6" xfId="0" applyBorder="1" applyAlignment="1">
      <alignment horizontal="left" vertical="top"/>
    </xf>
    <xf numFmtId="164" fontId="0" fillId="0" borderId="1" xfId="2" applyFont="1" applyBorder="1" applyAlignment="1">
      <alignment horizontal="center"/>
    </xf>
    <xf numFmtId="0" fontId="0" fillId="0" borderId="18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164" fontId="0" fillId="0" borderId="1" xfId="0" applyNumberFormat="1" applyBorder="1" applyAlignment="1">
      <alignment horizontal="center"/>
    </xf>
    <xf numFmtId="0" fontId="2" fillId="0" borderId="18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1" xfId="0" applyBorder="1" applyAlignment="1">
      <alignment horizontal="left"/>
    </xf>
  </cellXfs>
  <cellStyles count="4">
    <cellStyle name="Bad" xfId="1" builtinId="27"/>
    <cellStyle name="Comma" xfId="2" builtinId="3"/>
    <cellStyle name="Good" xfId="3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9"/>
  <sheetViews>
    <sheetView topLeftCell="A21" zoomScale="115" zoomScaleNormal="115" workbookViewId="0">
      <selection activeCell="A27" sqref="A27:XFD34"/>
    </sheetView>
  </sheetViews>
  <sheetFormatPr defaultColWidth="9.109375" defaultRowHeight="14.4" x14ac:dyDescent="0.3"/>
  <cols>
    <col min="1" max="1" width="6.88671875" style="8" bestFit="1" customWidth="1"/>
    <col min="2" max="2" width="18.109375" style="8" bestFit="1" customWidth="1"/>
    <col min="3" max="3" width="4" style="8" bestFit="1" customWidth="1"/>
    <col min="4" max="4" width="5.109375" style="8" bestFit="1" customWidth="1"/>
    <col min="5" max="5" width="4" style="8" bestFit="1" customWidth="1"/>
    <col min="6" max="6" width="15.77734375" style="21" bestFit="1" customWidth="1"/>
    <col min="7" max="8" width="5.109375" style="8" bestFit="1" customWidth="1"/>
    <col min="9" max="9" width="4.6640625" style="8" bestFit="1" customWidth="1"/>
    <col min="10" max="10" width="26.6640625" style="35" bestFit="1" customWidth="1"/>
    <col min="11" max="11" width="2.21875" style="12" bestFit="1" customWidth="1"/>
    <col min="12" max="12" width="3.33203125" style="8" bestFit="1" customWidth="1"/>
    <col min="13" max="13" width="3.88671875" style="8" bestFit="1" customWidth="1"/>
    <col min="14" max="14" width="5" style="8" bestFit="1" customWidth="1"/>
    <col min="15" max="15" width="3.88671875" style="8" bestFit="1" customWidth="1"/>
    <col min="16" max="16" width="5" style="8" bestFit="1" customWidth="1"/>
    <col min="17" max="17" width="6.44140625" style="8" bestFit="1" customWidth="1"/>
    <col min="18" max="18" width="11.33203125" style="14" customWidth="1"/>
    <col min="19" max="20" width="7.6640625" style="14" bestFit="1" customWidth="1"/>
    <col min="21" max="21" width="17.33203125" style="8" bestFit="1" customWidth="1"/>
    <col min="22" max="22" width="33.33203125" style="21" bestFit="1" customWidth="1"/>
    <col min="23" max="23" width="9.109375" style="8"/>
    <col min="24" max="24" width="26.6640625" style="35" bestFit="1" customWidth="1"/>
    <col min="25" max="27" width="9.109375" style="8"/>
    <col min="28" max="28" width="26.6640625" style="35" bestFit="1" customWidth="1"/>
    <col min="29" max="257" width="9.109375" style="8"/>
    <col min="258" max="258" width="14.5546875" style="8" customWidth="1"/>
    <col min="259" max="259" width="33.21875" style="8" bestFit="1" customWidth="1"/>
    <col min="260" max="260" width="10.88671875" style="8" bestFit="1" customWidth="1"/>
    <col min="261" max="261" width="12.88671875" style="8" bestFit="1" customWidth="1"/>
    <col min="262" max="262" width="7.44140625" style="8" customWidth="1"/>
    <col min="263" max="263" width="30.21875" style="8" bestFit="1" customWidth="1"/>
    <col min="264" max="264" width="7.77734375" style="8" customWidth="1"/>
    <col min="265" max="265" width="8.109375" style="8" customWidth="1"/>
    <col min="266" max="266" width="9" style="8" customWidth="1"/>
    <col min="267" max="267" width="8.5546875" style="8" customWidth="1"/>
    <col min="268" max="268" width="8.33203125" style="8" customWidth="1"/>
    <col min="269" max="269" width="8.5546875" style="8" customWidth="1"/>
    <col min="270" max="270" width="18.6640625" style="8" customWidth="1"/>
    <col min="271" max="271" width="13.5546875" style="8" customWidth="1"/>
    <col min="272" max="272" width="11.44140625" style="8" customWidth="1"/>
    <col min="273" max="273" width="11.6640625" style="8" customWidth="1"/>
    <col min="274" max="274" width="11.5546875" style="8" customWidth="1"/>
    <col min="275" max="275" width="15" style="8" customWidth="1"/>
    <col min="276" max="513" width="9.109375" style="8"/>
    <col min="514" max="514" width="14.5546875" style="8" customWidth="1"/>
    <col min="515" max="515" width="33.21875" style="8" bestFit="1" customWidth="1"/>
    <col min="516" max="516" width="10.88671875" style="8" bestFit="1" customWidth="1"/>
    <col min="517" max="517" width="12.88671875" style="8" bestFit="1" customWidth="1"/>
    <col min="518" max="518" width="7.44140625" style="8" customWidth="1"/>
    <col min="519" max="519" width="30.21875" style="8" bestFit="1" customWidth="1"/>
    <col min="520" max="520" width="7.77734375" style="8" customWidth="1"/>
    <col min="521" max="521" width="8.109375" style="8" customWidth="1"/>
    <col min="522" max="522" width="9" style="8" customWidth="1"/>
    <col min="523" max="523" width="8.5546875" style="8" customWidth="1"/>
    <col min="524" max="524" width="8.33203125" style="8" customWidth="1"/>
    <col min="525" max="525" width="8.5546875" style="8" customWidth="1"/>
    <col min="526" max="526" width="18.6640625" style="8" customWidth="1"/>
    <col min="527" max="527" width="13.5546875" style="8" customWidth="1"/>
    <col min="528" max="528" width="11.44140625" style="8" customWidth="1"/>
    <col min="529" max="529" width="11.6640625" style="8" customWidth="1"/>
    <col min="530" max="530" width="11.5546875" style="8" customWidth="1"/>
    <col min="531" max="531" width="15" style="8" customWidth="1"/>
    <col min="532" max="769" width="9.109375" style="8"/>
    <col min="770" max="770" width="14.5546875" style="8" customWidth="1"/>
    <col min="771" max="771" width="33.21875" style="8" bestFit="1" customWidth="1"/>
    <col min="772" max="772" width="10.88671875" style="8" bestFit="1" customWidth="1"/>
    <col min="773" max="773" width="12.88671875" style="8" bestFit="1" customWidth="1"/>
    <col min="774" max="774" width="7.44140625" style="8" customWidth="1"/>
    <col min="775" max="775" width="30.21875" style="8" bestFit="1" customWidth="1"/>
    <col min="776" max="776" width="7.77734375" style="8" customWidth="1"/>
    <col min="777" max="777" width="8.109375" style="8" customWidth="1"/>
    <col min="778" max="778" width="9" style="8" customWidth="1"/>
    <col min="779" max="779" width="8.5546875" style="8" customWidth="1"/>
    <col min="780" max="780" width="8.33203125" style="8" customWidth="1"/>
    <col min="781" max="781" width="8.5546875" style="8" customWidth="1"/>
    <col min="782" max="782" width="18.6640625" style="8" customWidth="1"/>
    <col min="783" max="783" width="13.5546875" style="8" customWidth="1"/>
    <col min="784" max="784" width="11.44140625" style="8" customWidth="1"/>
    <col min="785" max="785" width="11.6640625" style="8" customWidth="1"/>
    <col min="786" max="786" width="11.5546875" style="8" customWidth="1"/>
    <col min="787" max="787" width="15" style="8" customWidth="1"/>
    <col min="788" max="1025" width="9.109375" style="8"/>
    <col min="1026" max="1026" width="14.5546875" style="8" customWidth="1"/>
    <col min="1027" max="1027" width="33.21875" style="8" bestFit="1" customWidth="1"/>
    <col min="1028" max="1028" width="10.88671875" style="8" bestFit="1" customWidth="1"/>
    <col min="1029" max="1029" width="12.88671875" style="8" bestFit="1" customWidth="1"/>
    <col min="1030" max="1030" width="7.44140625" style="8" customWidth="1"/>
    <col min="1031" max="1031" width="30.21875" style="8" bestFit="1" customWidth="1"/>
    <col min="1032" max="1032" width="7.77734375" style="8" customWidth="1"/>
    <col min="1033" max="1033" width="8.109375" style="8" customWidth="1"/>
    <col min="1034" max="1034" width="9" style="8" customWidth="1"/>
    <col min="1035" max="1035" width="8.5546875" style="8" customWidth="1"/>
    <col min="1036" max="1036" width="8.33203125" style="8" customWidth="1"/>
    <col min="1037" max="1037" width="8.5546875" style="8" customWidth="1"/>
    <col min="1038" max="1038" width="18.6640625" style="8" customWidth="1"/>
    <col min="1039" max="1039" width="13.5546875" style="8" customWidth="1"/>
    <col min="1040" max="1040" width="11.44140625" style="8" customWidth="1"/>
    <col min="1041" max="1041" width="11.6640625" style="8" customWidth="1"/>
    <col min="1042" max="1042" width="11.5546875" style="8" customWidth="1"/>
    <col min="1043" max="1043" width="15" style="8" customWidth="1"/>
    <col min="1044" max="1281" width="9.109375" style="8"/>
    <col min="1282" max="1282" width="14.5546875" style="8" customWidth="1"/>
    <col min="1283" max="1283" width="33.21875" style="8" bestFit="1" customWidth="1"/>
    <col min="1284" max="1284" width="10.88671875" style="8" bestFit="1" customWidth="1"/>
    <col min="1285" max="1285" width="12.88671875" style="8" bestFit="1" customWidth="1"/>
    <col min="1286" max="1286" width="7.44140625" style="8" customWidth="1"/>
    <col min="1287" max="1287" width="30.21875" style="8" bestFit="1" customWidth="1"/>
    <col min="1288" max="1288" width="7.77734375" style="8" customWidth="1"/>
    <col min="1289" max="1289" width="8.109375" style="8" customWidth="1"/>
    <col min="1290" max="1290" width="9" style="8" customWidth="1"/>
    <col min="1291" max="1291" width="8.5546875" style="8" customWidth="1"/>
    <col min="1292" max="1292" width="8.33203125" style="8" customWidth="1"/>
    <col min="1293" max="1293" width="8.5546875" style="8" customWidth="1"/>
    <col min="1294" max="1294" width="18.6640625" style="8" customWidth="1"/>
    <col min="1295" max="1295" width="13.5546875" style="8" customWidth="1"/>
    <col min="1296" max="1296" width="11.44140625" style="8" customWidth="1"/>
    <col min="1297" max="1297" width="11.6640625" style="8" customWidth="1"/>
    <col min="1298" max="1298" width="11.5546875" style="8" customWidth="1"/>
    <col min="1299" max="1299" width="15" style="8" customWidth="1"/>
    <col min="1300" max="1537" width="9.109375" style="8"/>
    <col min="1538" max="1538" width="14.5546875" style="8" customWidth="1"/>
    <col min="1539" max="1539" width="33.21875" style="8" bestFit="1" customWidth="1"/>
    <col min="1540" max="1540" width="10.88671875" style="8" bestFit="1" customWidth="1"/>
    <col min="1541" max="1541" width="12.88671875" style="8" bestFit="1" customWidth="1"/>
    <col min="1542" max="1542" width="7.44140625" style="8" customWidth="1"/>
    <col min="1543" max="1543" width="30.21875" style="8" bestFit="1" customWidth="1"/>
    <col min="1544" max="1544" width="7.77734375" style="8" customWidth="1"/>
    <col min="1545" max="1545" width="8.109375" style="8" customWidth="1"/>
    <col min="1546" max="1546" width="9" style="8" customWidth="1"/>
    <col min="1547" max="1547" width="8.5546875" style="8" customWidth="1"/>
    <col min="1548" max="1548" width="8.33203125" style="8" customWidth="1"/>
    <col min="1549" max="1549" width="8.5546875" style="8" customWidth="1"/>
    <col min="1550" max="1550" width="18.6640625" style="8" customWidth="1"/>
    <col min="1551" max="1551" width="13.5546875" style="8" customWidth="1"/>
    <col min="1552" max="1552" width="11.44140625" style="8" customWidth="1"/>
    <col min="1553" max="1553" width="11.6640625" style="8" customWidth="1"/>
    <col min="1554" max="1554" width="11.5546875" style="8" customWidth="1"/>
    <col min="1555" max="1555" width="15" style="8" customWidth="1"/>
    <col min="1556" max="1793" width="9.109375" style="8"/>
    <col min="1794" max="1794" width="14.5546875" style="8" customWidth="1"/>
    <col min="1795" max="1795" width="33.21875" style="8" bestFit="1" customWidth="1"/>
    <col min="1796" max="1796" width="10.88671875" style="8" bestFit="1" customWidth="1"/>
    <col min="1797" max="1797" width="12.88671875" style="8" bestFit="1" customWidth="1"/>
    <col min="1798" max="1798" width="7.44140625" style="8" customWidth="1"/>
    <col min="1799" max="1799" width="30.21875" style="8" bestFit="1" customWidth="1"/>
    <col min="1800" max="1800" width="7.77734375" style="8" customWidth="1"/>
    <col min="1801" max="1801" width="8.109375" style="8" customWidth="1"/>
    <col min="1802" max="1802" width="9" style="8" customWidth="1"/>
    <col min="1803" max="1803" width="8.5546875" style="8" customWidth="1"/>
    <col min="1804" max="1804" width="8.33203125" style="8" customWidth="1"/>
    <col min="1805" max="1805" width="8.5546875" style="8" customWidth="1"/>
    <col min="1806" max="1806" width="18.6640625" style="8" customWidth="1"/>
    <col min="1807" max="1807" width="13.5546875" style="8" customWidth="1"/>
    <col min="1808" max="1808" width="11.44140625" style="8" customWidth="1"/>
    <col min="1809" max="1809" width="11.6640625" style="8" customWidth="1"/>
    <col min="1810" max="1810" width="11.5546875" style="8" customWidth="1"/>
    <col min="1811" max="1811" width="15" style="8" customWidth="1"/>
    <col min="1812" max="2049" width="9.109375" style="8"/>
    <col min="2050" max="2050" width="14.5546875" style="8" customWidth="1"/>
    <col min="2051" max="2051" width="33.21875" style="8" bestFit="1" customWidth="1"/>
    <col min="2052" max="2052" width="10.88671875" style="8" bestFit="1" customWidth="1"/>
    <col min="2053" max="2053" width="12.88671875" style="8" bestFit="1" customWidth="1"/>
    <col min="2054" max="2054" width="7.44140625" style="8" customWidth="1"/>
    <col min="2055" max="2055" width="30.21875" style="8" bestFit="1" customWidth="1"/>
    <col min="2056" max="2056" width="7.77734375" style="8" customWidth="1"/>
    <col min="2057" max="2057" width="8.109375" style="8" customWidth="1"/>
    <col min="2058" max="2058" width="9" style="8" customWidth="1"/>
    <col min="2059" max="2059" width="8.5546875" style="8" customWidth="1"/>
    <col min="2060" max="2060" width="8.33203125" style="8" customWidth="1"/>
    <col min="2061" max="2061" width="8.5546875" style="8" customWidth="1"/>
    <col min="2062" max="2062" width="18.6640625" style="8" customWidth="1"/>
    <col min="2063" max="2063" width="13.5546875" style="8" customWidth="1"/>
    <col min="2064" max="2064" width="11.44140625" style="8" customWidth="1"/>
    <col min="2065" max="2065" width="11.6640625" style="8" customWidth="1"/>
    <col min="2066" max="2066" width="11.5546875" style="8" customWidth="1"/>
    <col min="2067" max="2067" width="15" style="8" customWidth="1"/>
    <col min="2068" max="2305" width="9.109375" style="8"/>
    <col min="2306" max="2306" width="14.5546875" style="8" customWidth="1"/>
    <col min="2307" max="2307" width="33.21875" style="8" bestFit="1" customWidth="1"/>
    <col min="2308" max="2308" width="10.88671875" style="8" bestFit="1" customWidth="1"/>
    <col min="2309" max="2309" width="12.88671875" style="8" bestFit="1" customWidth="1"/>
    <col min="2310" max="2310" width="7.44140625" style="8" customWidth="1"/>
    <col min="2311" max="2311" width="30.21875" style="8" bestFit="1" customWidth="1"/>
    <col min="2312" max="2312" width="7.77734375" style="8" customWidth="1"/>
    <col min="2313" max="2313" width="8.109375" style="8" customWidth="1"/>
    <col min="2314" max="2314" width="9" style="8" customWidth="1"/>
    <col min="2315" max="2315" width="8.5546875" style="8" customWidth="1"/>
    <col min="2316" max="2316" width="8.33203125" style="8" customWidth="1"/>
    <col min="2317" max="2317" width="8.5546875" style="8" customWidth="1"/>
    <col min="2318" max="2318" width="18.6640625" style="8" customWidth="1"/>
    <col min="2319" max="2319" width="13.5546875" style="8" customWidth="1"/>
    <col min="2320" max="2320" width="11.44140625" style="8" customWidth="1"/>
    <col min="2321" max="2321" width="11.6640625" style="8" customWidth="1"/>
    <col min="2322" max="2322" width="11.5546875" style="8" customWidth="1"/>
    <col min="2323" max="2323" width="15" style="8" customWidth="1"/>
    <col min="2324" max="2561" width="9.109375" style="8"/>
    <col min="2562" max="2562" width="14.5546875" style="8" customWidth="1"/>
    <col min="2563" max="2563" width="33.21875" style="8" bestFit="1" customWidth="1"/>
    <col min="2564" max="2564" width="10.88671875" style="8" bestFit="1" customWidth="1"/>
    <col min="2565" max="2565" width="12.88671875" style="8" bestFit="1" customWidth="1"/>
    <col min="2566" max="2566" width="7.44140625" style="8" customWidth="1"/>
    <col min="2567" max="2567" width="30.21875" style="8" bestFit="1" customWidth="1"/>
    <col min="2568" max="2568" width="7.77734375" style="8" customWidth="1"/>
    <col min="2569" max="2569" width="8.109375" style="8" customWidth="1"/>
    <col min="2570" max="2570" width="9" style="8" customWidth="1"/>
    <col min="2571" max="2571" width="8.5546875" style="8" customWidth="1"/>
    <col min="2572" max="2572" width="8.33203125" style="8" customWidth="1"/>
    <col min="2573" max="2573" width="8.5546875" style="8" customWidth="1"/>
    <col min="2574" max="2574" width="18.6640625" style="8" customWidth="1"/>
    <col min="2575" max="2575" width="13.5546875" style="8" customWidth="1"/>
    <col min="2576" max="2576" width="11.44140625" style="8" customWidth="1"/>
    <col min="2577" max="2577" width="11.6640625" style="8" customWidth="1"/>
    <col min="2578" max="2578" width="11.5546875" style="8" customWidth="1"/>
    <col min="2579" max="2579" width="15" style="8" customWidth="1"/>
    <col min="2580" max="2817" width="9.109375" style="8"/>
    <col min="2818" max="2818" width="14.5546875" style="8" customWidth="1"/>
    <col min="2819" max="2819" width="33.21875" style="8" bestFit="1" customWidth="1"/>
    <col min="2820" max="2820" width="10.88671875" style="8" bestFit="1" customWidth="1"/>
    <col min="2821" max="2821" width="12.88671875" style="8" bestFit="1" customWidth="1"/>
    <col min="2822" max="2822" width="7.44140625" style="8" customWidth="1"/>
    <col min="2823" max="2823" width="30.21875" style="8" bestFit="1" customWidth="1"/>
    <col min="2824" max="2824" width="7.77734375" style="8" customWidth="1"/>
    <col min="2825" max="2825" width="8.109375" style="8" customWidth="1"/>
    <col min="2826" max="2826" width="9" style="8" customWidth="1"/>
    <col min="2827" max="2827" width="8.5546875" style="8" customWidth="1"/>
    <col min="2828" max="2828" width="8.33203125" style="8" customWidth="1"/>
    <col min="2829" max="2829" width="8.5546875" style="8" customWidth="1"/>
    <col min="2830" max="2830" width="18.6640625" style="8" customWidth="1"/>
    <col min="2831" max="2831" width="13.5546875" style="8" customWidth="1"/>
    <col min="2832" max="2832" width="11.44140625" style="8" customWidth="1"/>
    <col min="2833" max="2833" width="11.6640625" style="8" customWidth="1"/>
    <col min="2834" max="2834" width="11.5546875" style="8" customWidth="1"/>
    <col min="2835" max="2835" width="15" style="8" customWidth="1"/>
    <col min="2836" max="3073" width="9.109375" style="8"/>
    <col min="3074" max="3074" width="14.5546875" style="8" customWidth="1"/>
    <col min="3075" max="3075" width="33.21875" style="8" bestFit="1" customWidth="1"/>
    <col min="3076" max="3076" width="10.88671875" style="8" bestFit="1" customWidth="1"/>
    <col min="3077" max="3077" width="12.88671875" style="8" bestFit="1" customWidth="1"/>
    <col min="3078" max="3078" width="7.44140625" style="8" customWidth="1"/>
    <col min="3079" max="3079" width="30.21875" style="8" bestFit="1" customWidth="1"/>
    <col min="3080" max="3080" width="7.77734375" style="8" customWidth="1"/>
    <col min="3081" max="3081" width="8.109375" style="8" customWidth="1"/>
    <col min="3082" max="3082" width="9" style="8" customWidth="1"/>
    <col min="3083" max="3083" width="8.5546875" style="8" customWidth="1"/>
    <col min="3084" max="3084" width="8.33203125" style="8" customWidth="1"/>
    <col min="3085" max="3085" width="8.5546875" style="8" customWidth="1"/>
    <col min="3086" max="3086" width="18.6640625" style="8" customWidth="1"/>
    <col min="3087" max="3087" width="13.5546875" style="8" customWidth="1"/>
    <col min="3088" max="3088" width="11.44140625" style="8" customWidth="1"/>
    <col min="3089" max="3089" width="11.6640625" style="8" customWidth="1"/>
    <col min="3090" max="3090" width="11.5546875" style="8" customWidth="1"/>
    <col min="3091" max="3091" width="15" style="8" customWidth="1"/>
    <col min="3092" max="3329" width="9.109375" style="8"/>
    <col min="3330" max="3330" width="14.5546875" style="8" customWidth="1"/>
    <col min="3331" max="3331" width="33.21875" style="8" bestFit="1" customWidth="1"/>
    <col min="3332" max="3332" width="10.88671875" style="8" bestFit="1" customWidth="1"/>
    <col min="3333" max="3333" width="12.88671875" style="8" bestFit="1" customWidth="1"/>
    <col min="3334" max="3334" width="7.44140625" style="8" customWidth="1"/>
    <col min="3335" max="3335" width="30.21875" style="8" bestFit="1" customWidth="1"/>
    <col min="3336" max="3336" width="7.77734375" style="8" customWidth="1"/>
    <col min="3337" max="3337" width="8.109375" style="8" customWidth="1"/>
    <col min="3338" max="3338" width="9" style="8" customWidth="1"/>
    <col min="3339" max="3339" width="8.5546875" style="8" customWidth="1"/>
    <col min="3340" max="3340" width="8.33203125" style="8" customWidth="1"/>
    <col min="3341" max="3341" width="8.5546875" style="8" customWidth="1"/>
    <col min="3342" max="3342" width="18.6640625" style="8" customWidth="1"/>
    <col min="3343" max="3343" width="13.5546875" style="8" customWidth="1"/>
    <col min="3344" max="3344" width="11.44140625" style="8" customWidth="1"/>
    <col min="3345" max="3345" width="11.6640625" style="8" customWidth="1"/>
    <col min="3346" max="3346" width="11.5546875" style="8" customWidth="1"/>
    <col min="3347" max="3347" width="15" style="8" customWidth="1"/>
    <col min="3348" max="3585" width="9.109375" style="8"/>
    <col min="3586" max="3586" width="14.5546875" style="8" customWidth="1"/>
    <col min="3587" max="3587" width="33.21875" style="8" bestFit="1" customWidth="1"/>
    <col min="3588" max="3588" width="10.88671875" style="8" bestFit="1" customWidth="1"/>
    <col min="3589" max="3589" width="12.88671875" style="8" bestFit="1" customWidth="1"/>
    <col min="3590" max="3590" width="7.44140625" style="8" customWidth="1"/>
    <col min="3591" max="3591" width="30.21875" style="8" bestFit="1" customWidth="1"/>
    <col min="3592" max="3592" width="7.77734375" style="8" customWidth="1"/>
    <col min="3593" max="3593" width="8.109375" style="8" customWidth="1"/>
    <col min="3594" max="3594" width="9" style="8" customWidth="1"/>
    <col min="3595" max="3595" width="8.5546875" style="8" customWidth="1"/>
    <col min="3596" max="3596" width="8.33203125" style="8" customWidth="1"/>
    <col min="3597" max="3597" width="8.5546875" style="8" customWidth="1"/>
    <col min="3598" max="3598" width="18.6640625" style="8" customWidth="1"/>
    <col min="3599" max="3599" width="13.5546875" style="8" customWidth="1"/>
    <col min="3600" max="3600" width="11.44140625" style="8" customWidth="1"/>
    <col min="3601" max="3601" width="11.6640625" style="8" customWidth="1"/>
    <col min="3602" max="3602" width="11.5546875" style="8" customWidth="1"/>
    <col min="3603" max="3603" width="15" style="8" customWidth="1"/>
    <col min="3604" max="3841" width="9.109375" style="8"/>
    <col min="3842" max="3842" width="14.5546875" style="8" customWidth="1"/>
    <col min="3843" max="3843" width="33.21875" style="8" bestFit="1" customWidth="1"/>
    <col min="3844" max="3844" width="10.88671875" style="8" bestFit="1" customWidth="1"/>
    <col min="3845" max="3845" width="12.88671875" style="8" bestFit="1" customWidth="1"/>
    <col min="3846" max="3846" width="7.44140625" style="8" customWidth="1"/>
    <col min="3847" max="3847" width="30.21875" style="8" bestFit="1" customWidth="1"/>
    <col min="3848" max="3848" width="7.77734375" style="8" customWidth="1"/>
    <col min="3849" max="3849" width="8.109375" style="8" customWidth="1"/>
    <col min="3850" max="3850" width="9" style="8" customWidth="1"/>
    <col min="3851" max="3851" width="8.5546875" style="8" customWidth="1"/>
    <col min="3852" max="3852" width="8.33203125" style="8" customWidth="1"/>
    <col min="3853" max="3853" width="8.5546875" style="8" customWidth="1"/>
    <col min="3854" max="3854" width="18.6640625" style="8" customWidth="1"/>
    <col min="3855" max="3855" width="13.5546875" style="8" customWidth="1"/>
    <col min="3856" max="3856" width="11.44140625" style="8" customWidth="1"/>
    <col min="3857" max="3857" width="11.6640625" style="8" customWidth="1"/>
    <col min="3858" max="3858" width="11.5546875" style="8" customWidth="1"/>
    <col min="3859" max="3859" width="15" style="8" customWidth="1"/>
    <col min="3860" max="4097" width="9.109375" style="8"/>
    <col min="4098" max="4098" width="14.5546875" style="8" customWidth="1"/>
    <col min="4099" max="4099" width="33.21875" style="8" bestFit="1" customWidth="1"/>
    <col min="4100" max="4100" width="10.88671875" style="8" bestFit="1" customWidth="1"/>
    <col min="4101" max="4101" width="12.88671875" style="8" bestFit="1" customWidth="1"/>
    <col min="4102" max="4102" width="7.44140625" style="8" customWidth="1"/>
    <col min="4103" max="4103" width="30.21875" style="8" bestFit="1" customWidth="1"/>
    <col min="4104" max="4104" width="7.77734375" style="8" customWidth="1"/>
    <col min="4105" max="4105" width="8.109375" style="8" customWidth="1"/>
    <col min="4106" max="4106" width="9" style="8" customWidth="1"/>
    <col min="4107" max="4107" width="8.5546875" style="8" customWidth="1"/>
    <col min="4108" max="4108" width="8.33203125" style="8" customWidth="1"/>
    <col min="4109" max="4109" width="8.5546875" style="8" customWidth="1"/>
    <col min="4110" max="4110" width="18.6640625" style="8" customWidth="1"/>
    <col min="4111" max="4111" width="13.5546875" style="8" customWidth="1"/>
    <col min="4112" max="4112" width="11.44140625" style="8" customWidth="1"/>
    <col min="4113" max="4113" width="11.6640625" style="8" customWidth="1"/>
    <col min="4114" max="4114" width="11.5546875" style="8" customWidth="1"/>
    <col min="4115" max="4115" width="15" style="8" customWidth="1"/>
    <col min="4116" max="4353" width="9.109375" style="8"/>
    <col min="4354" max="4354" width="14.5546875" style="8" customWidth="1"/>
    <col min="4355" max="4355" width="33.21875" style="8" bestFit="1" customWidth="1"/>
    <col min="4356" max="4356" width="10.88671875" style="8" bestFit="1" customWidth="1"/>
    <col min="4357" max="4357" width="12.88671875" style="8" bestFit="1" customWidth="1"/>
    <col min="4358" max="4358" width="7.44140625" style="8" customWidth="1"/>
    <col min="4359" max="4359" width="30.21875" style="8" bestFit="1" customWidth="1"/>
    <col min="4360" max="4360" width="7.77734375" style="8" customWidth="1"/>
    <col min="4361" max="4361" width="8.109375" style="8" customWidth="1"/>
    <col min="4362" max="4362" width="9" style="8" customWidth="1"/>
    <col min="4363" max="4363" width="8.5546875" style="8" customWidth="1"/>
    <col min="4364" max="4364" width="8.33203125" style="8" customWidth="1"/>
    <col min="4365" max="4365" width="8.5546875" style="8" customWidth="1"/>
    <col min="4366" max="4366" width="18.6640625" style="8" customWidth="1"/>
    <col min="4367" max="4367" width="13.5546875" style="8" customWidth="1"/>
    <col min="4368" max="4368" width="11.44140625" style="8" customWidth="1"/>
    <col min="4369" max="4369" width="11.6640625" style="8" customWidth="1"/>
    <col min="4370" max="4370" width="11.5546875" style="8" customWidth="1"/>
    <col min="4371" max="4371" width="15" style="8" customWidth="1"/>
    <col min="4372" max="4609" width="9.109375" style="8"/>
    <col min="4610" max="4610" width="14.5546875" style="8" customWidth="1"/>
    <col min="4611" max="4611" width="33.21875" style="8" bestFit="1" customWidth="1"/>
    <col min="4612" max="4612" width="10.88671875" style="8" bestFit="1" customWidth="1"/>
    <col min="4613" max="4613" width="12.88671875" style="8" bestFit="1" customWidth="1"/>
    <col min="4614" max="4614" width="7.44140625" style="8" customWidth="1"/>
    <col min="4615" max="4615" width="30.21875" style="8" bestFit="1" customWidth="1"/>
    <col min="4616" max="4616" width="7.77734375" style="8" customWidth="1"/>
    <col min="4617" max="4617" width="8.109375" style="8" customWidth="1"/>
    <col min="4618" max="4618" width="9" style="8" customWidth="1"/>
    <col min="4619" max="4619" width="8.5546875" style="8" customWidth="1"/>
    <col min="4620" max="4620" width="8.33203125" style="8" customWidth="1"/>
    <col min="4621" max="4621" width="8.5546875" style="8" customWidth="1"/>
    <col min="4622" max="4622" width="18.6640625" style="8" customWidth="1"/>
    <col min="4623" max="4623" width="13.5546875" style="8" customWidth="1"/>
    <col min="4624" max="4624" width="11.44140625" style="8" customWidth="1"/>
    <col min="4625" max="4625" width="11.6640625" style="8" customWidth="1"/>
    <col min="4626" max="4626" width="11.5546875" style="8" customWidth="1"/>
    <col min="4627" max="4627" width="15" style="8" customWidth="1"/>
    <col min="4628" max="4865" width="9.109375" style="8"/>
    <col min="4866" max="4866" width="14.5546875" style="8" customWidth="1"/>
    <col min="4867" max="4867" width="33.21875" style="8" bestFit="1" customWidth="1"/>
    <col min="4868" max="4868" width="10.88671875" style="8" bestFit="1" customWidth="1"/>
    <col min="4869" max="4869" width="12.88671875" style="8" bestFit="1" customWidth="1"/>
    <col min="4870" max="4870" width="7.44140625" style="8" customWidth="1"/>
    <col min="4871" max="4871" width="30.21875" style="8" bestFit="1" customWidth="1"/>
    <col min="4872" max="4872" width="7.77734375" style="8" customWidth="1"/>
    <col min="4873" max="4873" width="8.109375" style="8" customWidth="1"/>
    <col min="4874" max="4874" width="9" style="8" customWidth="1"/>
    <col min="4875" max="4875" width="8.5546875" style="8" customWidth="1"/>
    <col min="4876" max="4876" width="8.33203125" style="8" customWidth="1"/>
    <col min="4877" max="4877" width="8.5546875" style="8" customWidth="1"/>
    <col min="4878" max="4878" width="18.6640625" style="8" customWidth="1"/>
    <col min="4879" max="4879" width="13.5546875" style="8" customWidth="1"/>
    <col min="4880" max="4880" width="11.44140625" style="8" customWidth="1"/>
    <col min="4881" max="4881" width="11.6640625" style="8" customWidth="1"/>
    <col min="4882" max="4882" width="11.5546875" style="8" customWidth="1"/>
    <col min="4883" max="4883" width="15" style="8" customWidth="1"/>
    <col min="4884" max="5121" width="9.109375" style="8"/>
    <col min="5122" max="5122" width="14.5546875" style="8" customWidth="1"/>
    <col min="5123" max="5123" width="33.21875" style="8" bestFit="1" customWidth="1"/>
    <col min="5124" max="5124" width="10.88671875" style="8" bestFit="1" customWidth="1"/>
    <col min="5125" max="5125" width="12.88671875" style="8" bestFit="1" customWidth="1"/>
    <col min="5126" max="5126" width="7.44140625" style="8" customWidth="1"/>
    <col min="5127" max="5127" width="30.21875" style="8" bestFit="1" customWidth="1"/>
    <col min="5128" max="5128" width="7.77734375" style="8" customWidth="1"/>
    <col min="5129" max="5129" width="8.109375" style="8" customWidth="1"/>
    <col min="5130" max="5130" width="9" style="8" customWidth="1"/>
    <col min="5131" max="5131" width="8.5546875" style="8" customWidth="1"/>
    <col min="5132" max="5132" width="8.33203125" style="8" customWidth="1"/>
    <col min="5133" max="5133" width="8.5546875" style="8" customWidth="1"/>
    <col min="5134" max="5134" width="18.6640625" style="8" customWidth="1"/>
    <col min="5135" max="5135" width="13.5546875" style="8" customWidth="1"/>
    <col min="5136" max="5136" width="11.44140625" style="8" customWidth="1"/>
    <col min="5137" max="5137" width="11.6640625" style="8" customWidth="1"/>
    <col min="5138" max="5138" width="11.5546875" style="8" customWidth="1"/>
    <col min="5139" max="5139" width="15" style="8" customWidth="1"/>
    <col min="5140" max="5377" width="9.109375" style="8"/>
    <col min="5378" max="5378" width="14.5546875" style="8" customWidth="1"/>
    <col min="5379" max="5379" width="33.21875" style="8" bestFit="1" customWidth="1"/>
    <col min="5380" max="5380" width="10.88671875" style="8" bestFit="1" customWidth="1"/>
    <col min="5381" max="5381" width="12.88671875" style="8" bestFit="1" customWidth="1"/>
    <col min="5382" max="5382" width="7.44140625" style="8" customWidth="1"/>
    <col min="5383" max="5383" width="30.21875" style="8" bestFit="1" customWidth="1"/>
    <col min="5384" max="5384" width="7.77734375" style="8" customWidth="1"/>
    <col min="5385" max="5385" width="8.109375" style="8" customWidth="1"/>
    <col min="5386" max="5386" width="9" style="8" customWidth="1"/>
    <col min="5387" max="5387" width="8.5546875" style="8" customWidth="1"/>
    <col min="5388" max="5388" width="8.33203125" style="8" customWidth="1"/>
    <col min="5389" max="5389" width="8.5546875" style="8" customWidth="1"/>
    <col min="5390" max="5390" width="18.6640625" style="8" customWidth="1"/>
    <col min="5391" max="5391" width="13.5546875" style="8" customWidth="1"/>
    <col min="5392" max="5392" width="11.44140625" style="8" customWidth="1"/>
    <col min="5393" max="5393" width="11.6640625" style="8" customWidth="1"/>
    <col min="5394" max="5394" width="11.5546875" style="8" customWidth="1"/>
    <col min="5395" max="5395" width="15" style="8" customWidth="1"/>
    <col min="5396" max="5633" width="9.109375" style="8"/>
    <col min="5634" max="5634" width="14.5546875" style="8" customWidth="1"/>
    <col min="5635" max="5635" width="33.21875" style="8" bestFit="1" customWidth="1"/>
    <col min="5636" max="5636" width="10.88671875" style="8" bestFit="1" customWidth="1"/>
    <col min="5637" max="5637" width="12.88671875" style="8" bestFit="1" customWidth="1"/>
    <col min="5638" max="5638" width="7.44140625" style="8" customWidth="1"/>
    <col min="5639" max="5639" width="30.21875" style="8" bestFit="1" customWidth="1"/>
    <col min="5640" max="5640" width="7.77734375" style="8" customWidth="1"/>
    <col min="5641" max="5641" width="8.109375" style="8" customWidth="1"/>
    <col min="5642" max="5642" width="9" style="8" customWidth="1"/>
    <col min="5643" max="5643" width="8.5546875" style="8" customWidth="1"/>
    <col min="5644" max="5644" width="8.33203125" style="8" customWidth="1"/>
    <col min="5645" max="5645" width="8.5546875" style="8" customWidth="1"/>
    <col min="5646" max="5646" width="18.6640625" style="8" customWidth="1"/>
    <col min="5647" max="5647" width="13.5546875" style="8" customWidth="1"/>
    <col min="5648" max="5648" width="11.44140625" style="8" customWidth="1"/>
    <col min="5649" max="5649" width="11.6640625" style="8" customWidth="1"/>
    <col min="5650" max="5650" width="11.5546875" style="8" customWidth="1"/>
    <col min="5651" max="5651" width="15" style="8" customWidth="1"/>
    <col min="5652" max="5889" width="9.109375" style="8"/>
    <col min="5890" max="5890" width="14.5546875" style="8" customWidth="1"/>
    <col min="5891" max="5891" width="33.21875" style="8" bestFit="1" customWidth="1"/>
    <col min="5892" max="5892" width="10.88671875" style="8" bestFit="1" customWidth="1"/>
    <col min="5893" max="5893" width="12.88671875" style="8" bestFit="1" customWidth="1"/>
    <col min="5894" max="5894" width="7.44140625" style="8" customWidth="1"/>
    <col min="5895" max="5895" width="30.21875" style="8" bestFit="1" customWidth="1"/>
    <col min="5896" max="5896" width="7.77734375" style="8" customWidth="1"/>
    <col min="5897" max="5897" width="8.109375" style="8" customWidth="1"/>
    <col min="5898" max="5898" width="9" style="8" customWidth="1"/>
    <col min="5899" max="5899" width="8.5546875" style="8" customWidth="1"/>
    <col min="5900" max="5900" width="8.33203125" style="8" customWidth="1"/>
    <col min="5901" max="5901" width="8.5546875" style="8" customWidth="1"/>
    <col min="5902" max="5902" width="18.6640625" style="8" customWidth="1"/>
    <col min="5903" max="5903" width="13.5546875" style="8" customWidth="1"/>
    <col min="5904" max="5904" width="11.44140625" style="8" customWidth="1"/>
    <col min="5905" max="5905" width="11.6640625" style="8" customWidth="1"/>
    <col min="5906" max="5906" width="11.5546875" style="8" customWidth="1"/>
    <col min="5907" max="5907" width="15" style="8" customWidth="1"/>
    <col min="5908" max="6145" width="9.109375" style="8"/>
    <col min="6146" max="6146" width="14.5546875" style="8" customWidth="1"/>
    <col min="6147" max="6147" width="33.21875" style="8" bestFit="1" customWidth="1"/>
    <col min="6148" max="6148" width="10.88671875" style="8" bestFit="1" customWidth="1"/>
    <col min="6149" max="6149" width="12.88671875" style="8" bestFit="1" customWidth="1"/>
    <col min="6150" max="6150" width="7.44140625" style="8" customWidth="1"/>
    <col min="6151" max="6151" width="30.21875" style="8" bestFit="1" customWidth="1"/>
    <col min="6152" max="6152" width="7.77734375" style="8" customWidth="1"/>
    <col min="6153" max="6153" width="8.109375" style="8" customWidth="1"/>
    <col min="6154" max="6154" width="9" style="8" customWidth="1"/>
    <col min="6155" max="6155" width="8.5546875" style="8" customWidth="1"/>
    <col min="6156" max="6156" width="8.33203125" style="8" customWidth="1"/>
    <col min="6157" max="6157" width="8.5546875" style="8" customWidth="1"/>
    <col min="6158" max="6158" width="18.6640625" style="8" customWidth="1"/>
    <col min="6159" max="6159" width="13.5546875" style="8" customWidth="1"/>
    <col min="6160" max="6160" width="11.44140625" style="8" customWidth="1"/>
    <col min="6161" max="6161" width="11.6640625" style="8" customWidth="1"/>
    <col min="6162" max="6162" width="11.5546875" style="8" customWidth="1"/>
    <col min="6163" max="6163" width="15" style="8" customWidth="1"/>
    <col min="6164" max="6401" width="9.109375" style="8"/>
    <col min="6402" max="6402" width="14.5546875" style="8" customWidth="1"/>
    <col min="6403" max="6403" width="33.21875" style="8" bestFit="1" customWidth="1"/>
    <col min="6404" max="6404" width="10.88671875" style="8" bestFit="1" customWidth="1"/>
    <col min="6405" max="6405" width="12.88671875" style="8" bestFit="1" customWidth="1"/>
    <col min="6406" max="6406" width="7.44140625" style="8" customWidth="1"/>
    <col min="6407" max="6407" width="30.21875" style="8" bestFit="1" customWidth="1"/>
    <col min="6408" max="6408" width="7.77734375" style="8" customWidth="1"/>
    <col min="6409" max="6409" width="8.109375" style="8" customWidth="1"/>
    <col min="6410" max="6410" width="9" style="8" customWidth="1"/>
    <col min="6411" max="6411" width="8.5546875" style="8" customWidth="1"/>
    <col min="6412" max="6412" width="8.33203125" style="8" customWidth="1"/>
    <col min="6413" max="6413" width="8.5546875" style="8" customWidth="1"/>
    <col min="6414" max="6414" width="18.6640625" style="8" customWidth="1"/>
    <col min="6415" max="6415" width="13.5546875" style="8" customWidth="1"/>
    <col min="6416" max="6416" width="11.44140625" style="8" customWidth="1"/>
    <col min="6417" max="6417" width="11.6640625" style="8" customWidth="1"/>
    <col min="6418" max="6418" width="11.5546875" style="8" customWidth="1"/>
    <col min="6419" max="6419" width="15" style="8" customWidth="1"/>
    <col min="6420" max="6657" width="9.109375" style="8"/>
    <col min="6658" max="6658" width="14.5546875" style="8" customWidth="1"/>
    <col min="6659" max="6659" width="33.21875" style="8" bestFit="1" customWidth="1"/>
    <col min="6660" max="6660" width="10.88671875" style="8" bestFit="1" customWidth="1"/>
    <col min="6661" max="6661" width="12.88671875" style="8" bestFit="1" customWidth="1"/>
    <col min="6662" max="6662" width="7.44140625" style="8" customWidth="1"/>
    <col min="6663" max="6663" width="30.21875" style="8" bestFit="1" customWidth="1"/>
    <col min="6664" max="6664" width="7.77734375" style="8" customWidth="1"/>
    <col min="6665" max="6665" width="8.109375" style="8" customWidth="1"/>
    <col min="6666" max="6666" width="9" style="8" customWidth="1"/>
    <col min="6667" max="6667" width="8.5546875" style="8" customWidth="1"/>
    <col min="6668" max="6668" width="8.33203125" style="8" customWidth="1"/>
    <col min="6669" max="6669" width="8.5546875" style="8" customWidth="1"/>
    <col min="6670" max="6670" width="18.6640625" style="8" customWidth="1"/>
    <col min="6671" max="6671" width="13.5546875" style="8" customWidth="1"/>
    <col min="6672" max="6672" width="11.44140625" style="8" customWidth="1"/>
    <col min="6673" max="6673" width="11.6640625" style="8" customWidth="1"/>
    <col min="6674" max="6674" width="11.5546875" style="8" customWidth="1"/>
    <col min="6675" max="6675" width="15" style="8" customWidth="1"/>
    <col min="6676" max="6913" width="9.109375" style="8"/>
    <col min="6914" max="6914" width="14.5546875" style="8" customWidth="1"/>
    <col min="6915" max="6915" width="33.21875" style="8" bestFit="1" customWidth="1"/>
    <col min="6916" max="6916" width="10.88671875" style="8" bestFit="1" customWidth="1"/>
    <col min="6917" max="6917" width="12.88671875" style="8" bestFit="1" customWidth="1"/>
    <col min="6918" max="6918" width="7.44140625" style="8" customWidth="1"/>
    <col min="6919" max="6919" width="30.21875" style="8" bestFit="1" customWidth="1"/>
    <col min="6920" max="6920" width="7.77734375" style="8" customWidth="1"/>
    <col min="6921" max="6921" width="8.109375" style="8" customWidth="1"/>
    <col min="6922" max="6922" width="9" style="8" customWidth="1"/>
    <col min="6923" max="6923" width="8.5546875" style="8" customWidth="1"/>
    <col min="6924" max="6924" width="8.33203125" style="8" customWidth="1"/>
    <col min="6925" max="6925" width="8.5546875" style="8" customWidth="1"/>
    <col min="6926" max="6926" width="18.6640625" style="8" customWidth="1"/>
    <col min="6927" max="6927" width="13.5546875" style="8" customWidth="1"/>
    <col min="6928" max="6928" width="11.44140625" style="8" customWidth="1"/>
    <col min="6929" max="6929" width="11.6640625" style="8" customWidth="1"/>
    <col min="6930" max="6930" width="11.5546875" style="8" customWidth="1"/>
    <col min="6931" max="6931" width="15" style="8" customWidth="1"/>
    <col min="6932" max="7169" width="9.109375" style="8"/>
    <col min="7170" max="7170" width="14.5546875" style="8" customWidth="1"/>
    <col min="7171" max="7171" width="33.21875" style="8" bestFit="1" customWidth="1"/>
    <col min="7172" max="7172" width="10.88671875" style="8" bestFit="1" customWidth="1"/>
    <col min="7173" max="7173" width="12.88671875" style="8" bestFit="1" customWidth="1"/>
    <col min="7174" max="7174" width="7.44140625" style="8" customWidth="1"/>
    <col min="7175" max="7175" width="30.21875" style="8" bestFit="1" customWidth="1"/>
    <col min="7176" max="7176" width="7.77734375" style="8" customWidth="1"/>
    <col min="7177" max="7177" width="8.109375" style="8" customWidth="1"/>
    <col min="7178" max="7178" width="9" style="8" customWidth="1"/>
    <col min="7179" max="7179" width="8.5546875" style="8" customWidth="1"/>
    <col min="7180" max="7180" width="8.33203125" style="8" customWidth="1"/>
    <col min="7181" max="7181" width="8.5546875" style="8" customWidth="1"/>
    <col min="7182" max="7182" width="18.6640625" style="8" customWidth="1"/>
    <col min="7183" max="7183" width="13.5546875" style="8" customWidth="1"/>
    <col min="7184" max="7184" width="11.44140625" style="8" customWidth="1"/>
    <col min="7185" max="7185" width="11.6640625" style="8" customWidth="1"/>
    <col min="7186" max="7186" width="11.5546875" style="8" customWidth="1"/>
    <col min="7187" max="7187" width="15" style="8" customWidth="1"/>
    <col min="7188" max="7425" width="9.109375" style="8"/>
    <col min="7426" max="7426" width="14.5546875" style="8" customWidth="1"/>
    <col min="7427" max="7427" width="33.21875" style="8" bestFit="1" customWidth="1"/>
    <col min="7428" max="7428" width="10.88671875" style="8" bestFit="1" customWidth="1"/>
    <col min="7429" max="7429" width="12.88671875" style="8" bestFit="1" customWidth="1"/>
    <col min="7430" max="7430" width="7.44140625" style="8" customWidth="1"/>
    <col min="7431" max="7431" width="30.21875" style="8" bestFit="1" customWidth="1"/>
    <col min="7432" max="7432" width="7.77734375" style="8" customWidth="1"/>
    <col min="7433" max="7433" width="8.109375" style="8" customWidth="1"/>
    <col min="7434" max="7434" width="9" style="8" customWidth="1"/>
    <col min="7435" max="7435" width="8.5546875" style="8" customWidth="1"/>
    <col min="7436" max="7436" width="8.33203125" style="8" customWidth="1"/>
    <col min="7437" max="7437" width="8.5546875" style="8" customWidth="1"/>
    <col min="7438" max="7438" width="18.6640625" style="8" customWidth="1"/>
    <col min="7439" max="7439" width="13.5546875" style="8" customWidth="1"/>
    <col min="7440" max="7440" width="11.44140625" style="8" customWidth="1"/>
    <col min="7441" max="7441" width="11.6640625" style="8" customWidth="1"/>
    <col min="7442" max="7442" width="11.5546875" style="8" customWidth="1"/>
    <col min="7443" max="7443" width="15" style="8" customWidth="1"/>
    <col min="7444" max="7681" width="9.109375" style="8"/>
    <col min="7682" max="7682" width="14.5546875" style="8" customWidth="1"/>
    <col min="7683" max="7683" width="33.21875" style="8" bestFit="1" customWidth="1"/>
    <col min="7684" max="7684" width="10.88671875" style="8" bestFit="1" customWidth="1"/>
    <col min="7685" max="7685" width="12.88671875" style="8" bestFit="1" customWidth="1"/>
    <col min="7686" max="7686" width="7.44140625" style="8" customWidth="1"/>
    <col min="7687" max="7687" width="30.21875" style="8" bestFit="1" customWidth="1"/>
    <col min="7688" max="7688" width="7.77734375" style="8" customWidth="1"/>
    <col min="7689" max="7689" width="8.109375" style="8" customWidth="1"/>
    <col min="7690" max="7690" width="9" style="8" customWidth="1"/>
    <col min="7691" max="7691" width="8.5546875" style="8" customWidth="1"/>
    <col min="7692" max="7692" width="8.33203125" style="8" customWidth="1"/>
    <col min="7693" max="7693" width="8.5546875" style="8" customWidth="1"/>
    <col min="7694" max="7694" width="18.6640625" style="8" customWidth="1"/>
    <col min="7695" max="7695" width="13.5546875" style="8" customWidth="1"/>
    <col min="7696" max="7696" width="11.44140625" style="8" customWidth="1"/>
    <col min="7697" max="7697" width="11.6640625" style="8" customWidth="1"/>
    <col min="7698" max="7698" width="11.5546875" style="8" customWidth="1"/>
    <col min="7699" max="7699" width="15" style="8" customWidth="1"/>
    <col min="7700" max="7937" width="9.109375" style="8"/>
    <col min="7938" max="7938" width="14.5546875" style="8" customWidth="1"/>
    <col min="7939" max="7939" width="33.21875" style="8" bestFit="1" customWidth="1"/>
    <col min="7940" max="7940" width="10.88671875" style="8" bestFit="1" customWidth="1"/>
    <col min="7941" max="7941" width="12.88671875" style="8" bestFit="1" customWidth="1"/>
    <col min="7942" max="7942" width="7.44140625" style="8" customWidth="1"/>
    <col min="7943" max="7943" width="30.21875" style="8" bestFit="1" customWidth="1"/>
    <col min="7944" max="7944" width="7.77734375" style="8" customWidth="1"/>
    <col min="7945" max="7945" width="8.109375" style="8" customWidth="1"/>
    <col min="7946" max="7946" width="9" style="8" customWidth="1"/>
    <col min="7947" max="7947" width="8.5546875" style="8" customWidth="1"/>
    <col min="7948" max="7948" width="8.33203125" style="8" customWidth="1"/>
    <col min="7949" max="7949" width="8.5546875" style="8" customWidth="1"/>
    <col min="7950" max="7950" width="18.6640625" style="8" customWidth="1"/>
    <col min="7951" max="7951" width="13.5546875" style="8" customWidth="1"/>
    <col min="7952" max="7952" width="11.44140625" style="8" customWidth="1"/>
    <col min="7953" max="7953" width="11.6640625" style="8" customWidth="1"/>
    <col min="7954" max="7954" width="11.5546875" style="8" customWidth="1"/>
    <col min="7955" max="7955" width="15" style="8" customWidth="1"/>
    <col min="7956" max="8193" width="9.109375" style="8"/>
    <col min="8194" max="8194" width="14.5546875" style="8" customWidth="1"/>
    <col min="8195" max="8195" width="33.21875" style="8" bestFit="1" customWidth="1"/>
    <col min="8196" max="8196" width="10.88671875" style="8" bestFit="1" customWidth="1"/>
    <col min="8197" max="8197" width="12.88671875" style="8" bestFit="1" customWidth="1"/>
    <col min="8198" max="8198" width="7.44140625" style="8" customWidth="1"/>
    <col min="8199" max="8199" width="30.21875" style="8" bestFit="1" customWidth="1"/>
    <col min="8200" max="8200" width="7.77734375" style="8" customWidth="1"/>
    <col min="8201" max="8201" width="8.109375" style="8" customWidth="1"/>
    <col min="8202" max="8202" width="9" style="8" customWidth="1"/>
    <col min="8203" max="8203" width="8.5546875" style="8" customWidth="1"/>
    <col min="8204" max="8204" width="8.33203125" style="8" customWidth="1"/>
    <col min="8205" max="8205" width="8.5546875" style="8" customWidth="1"/>
    <col min="8206" max="8206" width="18.6640625" style="8" customWidth="1"/>
    <col min="8207" max="8207" width="13.5546875" style="8" customWidth="1"/>
    <col min="8208" max="8208" width="11.44140625" style="8" customWidth="1"/>
    <col min="8209" max="8209" width="11.6640625" style="8" customWidth="1"/>
    <col min="8210" max="8210" width="11.5546875" style="8" customWidth="1"/>
    <col min="8211" max="8211" width="15" style="8" customWidth="1"/>
    <col min="8212" max="8449" width="9.109375" style="8"/>
    <col min="8450" max="8450" width="14.5546875" style="8" customWidth="1"/>
    <col min="8451" max="8451" width="33.21875" style="8" bestFit="1" customWidth="1"/>
    <col min="8452" max="8452" width="10.88671875" style="8" bestFit="1" customWidth="1"/>
    <col min="8453" max="8453" width="12.88671875" style="8" bestFit="1" customWidth="1"/>
    <col min="8454" max="8454" width="7.44140625" style="8" customWidth="1"/>
    <col min="8455" max="8455" width="30.21875" style="8" bestFit="1" customWidth="1"/>
    <col min="8456" max="8456" width="7.77734375" style="8" customWidth="1"/>
    <col min="8457" max="8457" width="8.109375" style="8" customWidth="1"/>
    <col min="8458" max="8458" width="9" style="8" customWidth="1"/>
    <col min="8459" max="8459" width="8.5546875" style="8" customWidth="1"/>
    <col min="8460" max="8460" width="8.33203125" style="8" customWidth="1"/>
    <col min="8461" max="8461" width="8.5546875" style="8" customWidth="1"/>
    <col min="8462" max="8462" width="18.6640625" style="8" customWidth="1"/>
    <col min="8463" max="8463" width="13.5546875" style="8" customWidth="1"/>
    <col min="8464" max="8464" width="11.44140625" style="8" customWidth="1"/>
    <col min="8465" max="8465" width="11.6640625" style="8" customWidth="1"/>
    <col min="8466" max="8466" width="11.5546875" style="8" customWidth="1"/>
    <col min="8467" max="8467" width="15" style="8" customWidth="1"/>
    <col min="8468" max="8705" width="9.109375" style="8"/>
    <col min="8706" max="8706" width="14.5546875" style="8" customWidth="1"/>
    <col min="8707" max="8707" width="33.21875" style="8" bestFit="1" customWidth="1"/>
    <col min="8708" max="8708" width="10.88671875" style="8" bestFit="1" customWidth="1"/>
    <col min="8709" max="8709" width="12.88671875" style="8" bestFit="1" customWidth="1"/>
    <col min="8710" max="8710" width="7.44140625" style="8" customWidth="1"/>
    <col min="8711" max="8711" width="30.21875" style="8" bestFit="1" customWidth="1"/>
    <col min="8712" max="8712" width="7.77734375" style="8" customWidth="1"/>
    <col min="8713" max="8713" width="8.109375" style="8" customWidth="1"/>
    <col min="8714" max="8714" width="9" style="8" customWidth="1"/>
    <col min="8715" max="8715" width="8.5546875" style="8" customWidth="1"/>
    <col min="8716" max="8716" width="8.33203125" style="8" customWidth="1"/>
    <col min="8717" max="8717" width="8.5546875" style="8" customWidth="1"/>
    <col min="8718" max="8718" width="18.6640625" style="8" customWidth="1"/>
    <col min="8719" max="8719" width="13.5546875" style="8" customWidth="1"/>
    <col min="8720" max="8720" width="11.44140625" style="8" customWidth="1"/>
    <col min="8721" max="8721" width="11.6640625" style="8" customWidth="1"/>
    <col min="8722" max="8722" width="11.5546875" style="8" customWidth="1"/>
    <col min="8723" max="8723" width="15" style="8" customWidth="1"/>
    <col min="8724" max="8961" width="9.109375" style="8"/>
    <col min="8962" max="8962" width="14.5546875" style="8" customWidth="1"/>
    <col min="8963" max="8963" width="33.21875" style="8" bestFit="1" customWidth="1"/>
    <col min="8964" max="8964" width="10.88671875" style="8" bestFit="1" customWidth="1"/>
    <col min="8965" max="8965" width="12.88671875" style="8" bestFit="1" customWidth="1"/>
    <col min="8966" max="8966" width="7.44140625" style="8" customWidth="1"/>
    <col min="8967" max="8967" width="30.21875" style="8" bestFit="1" customWidth="1"/>
    <col min="8968" max="8968" width="7.77734375" style="8" customWidth="1"/>
    <col min="8969" max="8969" width="8.109375" style="8" customWidth="1"/>
    <col min="8970" max="8970" width="9" style="8" customWidth="1"/>
    <col min="8971" max="8971" width="8.5546875" style="8" customWidth="1"/>
    <col min="8972" max="8972" width="8.33203125" style="8" customWidth="1"/>
    <col min="8973" max="8973" width="8.5546875" style="8" customWidth="1"/>
    <col min="8974" max="8974" width="18.6640625" style="8" customWidth="1"/>
    <col min="8975" max="8975" width="13.5546875" style="8" customWidth="1"/>
    <col min="8976" max="8976" width="11.44140625" style="8" customWidth="1"/>
    <col min="8977" max="8977" width="11.6640625" style="8" customWidth="1"/>
    <col min="8978" max="8978" width="11.5546875" style="8" customWidth="1"/>
    <col min="8979" max="8979" width="15" style="8" customWidth="1"/>
    <col min="8980" max="9217" width="9.109375" style="8"/>
    <col min="9218" max="9218" width="14.5546875" style="8" customWidth="1"/>
    <col min="9219" max="9219" width="33.21875" style="8" bestFit="1" customWidth="1"/>
    <col min="9220" max="9220" width="10.88671875" style="8" bestFit="1" customWidth="1"/>
    <col min="9221" max="9221" width="12.88671875" style="8" bestFit="1" customWidth="1"/>
    <col min="9222" max="9222" width="7.44140625" style="8" customWidth="1"/>
    <col min="9223" max="9223" width="30.21875" style="8" bestFit="1" customWidth="1"/>
    <col min="9224" max="9224" width="7.77734375" style="8" customWidth="1"/>
    <col min="9225" max="9225" width="8.109375" style="8" customWidth="1"/>
    <col min="9226" max="9226" width="9" style="8" customWidth="1"/>
    <col min="9227" max="9227" width="8.5546875" style="8" customWidth="1"/>
    <col min="9228" max="9228" width="8.33203125" style="8" customWidth="1"/>
    <col min="9229" max="9229" width="8.5546875" style="8" customWidth="1"/>
    <col min="9230" max="9230" width="18.6640625" style="8" customWidth="1"/>
    <col min="9231" max="9231" width="13.5546875" style="8" customWidth="1"/>
    <col min="9232" max="9232" width="11.44140625" style="8" customWidth="1"/>
    <col min="9233" max="9233" width="11.6640625" style="8" customWidth="1"/>
    <col min="9234" max="9234" width="11.5546875" style="8" customWidth="1"/>
    <col min="9235" max="9235" width="15" style="8" customWidth="1"/>
    <col min="9236" max="9473" width="9.109375" style="8"/>
    <col min="9474" max="9474" width="14.5546875" style="8" customWidth="1"/>
    <col min="9475" max="9475" width="33.21875" style="8" bestFit="1" customWidth="1"/>
    <col min="9476" max="9476" width="10.88671875" style="8" bestFit="1" customWidth="1"/>
    <col min="9477" max="9477" width="12.88671875" style="8" bestFit="1" customWidth="1"/>
    <col min="9478" max="9478" width="7.44140625" style="8" customWidth="1"/>
    <col min="9479" max="9479" width="30.21875" style="8" bestFit="1" customWidth="1"/>
    <col min="9480" max="9480" width="7.77734375" style="8" customWidth="1"/>
    <col min="9481" max="9481" width="8.109375" style="8" customWidth="1"/>
    <col min="9482" max="9482" width="9" style="8" customWidth="1"/>
    <col min="9483" max="9483" width="8.5546875" style="8" customWidth="1"/>
    <col min="9484" max="9484" width="8.33203125" style="8" customWidth="1"/>
    <col min="9485" max="9485" width="8.5546875" style="8" customWidth="1"/>
    <col min="9486" max="9486" width="18.6640625" style="8" customWidth="1"/>
    <col min="9487" max="9487" width="13.5546875" style="8" customWidth="1"/>
    <col min="9488" max="9488" width="11.44140625" style="8" customWidth="1"/>
    <col min="9489" max="9489" width="11.6640625" style="8" customWidth="1"/>
    <col min="9490" max="9490" width="11.5546875" style="8" customWidth="1"/>
    <col min="9491" max="9491" width="15" style="8" customWidth="1"/>
    <col min="9492" max="9729" width="9.109375" style="8"/>
    <col min="9730" max="9730" width="14.5546875" style="8" customWidth="1"/>
    <col min="9731" max="9731" width="33.21875" style="8" bestFit="1" customWidth="1"/>
    <col min="9732" max="9732" width="10.88671875" style="8" bestFit="1" customWidth="1"/>
    <col min="9733" max="9733" width="12.88671875" style="8" bestFit="1" customWidth="1"/>
    <col min="9734" max="9734" width="7.44140625" style="8" customWidth="1"/>
    <col min="9735" max="9735" width="30.21875" style="8" bestFit="1" customWidth="1"/>
    <col min="9736" max="9736" width="7.77734375" style="8" customWidth="1"/>
    <col min="9737" max="9737" width="8.109375" style="8" customWidth="1"/>
    <col min="9738" max="9738" width="9" style="8" customWidth="1"/>
    <col min="9739" max="9739" width="8.5546875" style="8" customWidth="1"/>
    <col min="9740" max="9740" width="8.33203125" style="8" customWidth="1"/>
    <col min="9741" max="9741" width="8.5546875" style="8" customWidth="1"/>
    <col min="9742" max="9742" width="18.6640625" style="8" customWidth="1"/>
    <col min="9743" max="9743" width="13.5546875" style="8" customWidth="1"/>
    <col min="9744" max="9744" width="11.44140625" style="8" customWidth="1"/>
    <col min="9745" max="9745" width="11.6640625" style="8" customWidth="1"/>
    <col min="9746" max="9746" width="11.5546875" style="8" customWidth="1"/>
    <col min="9747" max="9747" width="15" style="8" customWidth="1"/>
    <col min="9748" max="9985" width="9.109375" style="8"/>
    <col min="9986" max="9986" width="14.5546875" style="8" customWidth="1"/>
    <col min="9987" max="9987" width="33.21875" style="8" bestFit="1" customWidth="1"/>
    <col min="9988" max="9988" width="10.88671875" style="8" bestFit="1" customWidth="1"/>
    <col min="9989" max="9989" width="12.88671875" style="8" bestFit="1" customWidth="1"/>
    <col min="9990" max="9990" width="7.44140625" style="8" customWidth="1"/>
    <col min="9991" max="9991" width="30.21875" style="8" bestFit="1" customWidth="1"/>
    <col min="9992" max="9992" width="7.77734375" style="8" customWidth="1"/>
    <col min="9993" max="9993" width="8.109375" style="8" customWidth="1"/>
    <col min="9994" max="9994" width="9" style="8" customWidth="1"/>
    <col min="9995" max="9995" width="8.5546875" style="8" customWidth="1"/>
    <col min="9996" max="9996" width="8.33203125" style="8" customWidth="1"/>
    <col min="9997" max="9997" width="8.5546875" style="8" customWidth="1"/>
    <col min="9998" max="9998" width="18.6640625" style="8" customWidth="1"/>
    <col min="9999" max="9999" width="13.5546875" style="8" customWidth="1"/>
    <col min="10000" max="10000" width="11.44140625" style="8" customWidth="1"/>
    <col min="10001" max="10001" width="11.6640625" style="8" customWidth="1"/>
    <col min="10002" max="10002" width="11.5546875" style="8" customWidth="1"/>
    <col min="10003" max="10003" width="15" style="8" customWidth="1"/>
    <col min="10004" max="10241" width="9.109375" style="8"/>
    <col min="10242" max="10242" width="14.5546875" style="8" customWidth="1"/>
    <col min="10243" max="10243" width="33.21875" style="8" bestFit="1" customWidth="1"/>
    <col min="10244" max="10244" width="10.88671875" style="8" bestFit="1" customWidth="1"/>
    <col min="10245" max="10245" width="12.88671875" style="8" bestFit="1" customWidth="1"/>
    <col min="10246" max="10246" width="7.44140625" style="8" customWidth="1"/>
    <col min="10247" max="10247" width="30.21875" style="8" bestFit="1" customWidth="1"/>
    <col min="10248" max="10248" width="7.77734375" style="8" customWidth="1"/>
    <col min="10249" max="10249" width="8.109375" style="8" customWidth="1"/>
    <col min="10250" max="10250" width="9" style="8" customWidth="1"/>
    <col min="10251" max="10251" width="8.5546875" style="8" customWidth="1"/>
    <col min="10252" max="10252" width="8.33203125" style="8" customWidth="1"/>
    <col min="10253" max="10253" width="8.5546875" style="8" customWidth="1"/>
    <col min="10254" max="10254" width="18.6640625" style="8" customWidth="1"/>
    <col min="10255" max="10255" width="13.5546875" style="8" customWidth="1"/>
    <col min="10256" max="10256" width="11.44140625" style="8" customWidth="1"/>
    <col min="10257" max="10257" width="11.6640625" style="8" customWidth="1"/>
    <col min="10258" max="10258" width="11.5546875" style="8" customWidth="1"/>
    <col min="10259" max="10259" width="15" style="8" customWidth="1"/>
    <col min="10260" max="10497" width="9.109375" style="8"/>
    <col min="10498" max="10498" width="14.5546875" style="8" customWidth="1"/>
    <col min="10499" max="10499" width="33.21875" style="8" bestFit="1" customWidth="1"/>
    <col min="10500" max="10500" width="10.88671875" style="8" bestFit="1" customWidth="1"/>
    <col min="10501" max="10501" width="12.88671875" style="8" bestFit="1" customWidth="1"/>
    <col min="10502" max="10502" width="7.44140625" style="8" customWidth="1"/>
    <col min="10503" max="10503" width="30.21875" style="8" bestFit="1" customWidth="1"/>
    <col min="10504" max="10504" width="7.77734375" style="8" customWidth="1"/>
    <col min="10505" max="10505" width="8.109375" style="8" customWidth="1"/>
    <col min="10506" max="10506" width="9" style="8" customWidth="1"/>
    <col min="10507" max="10507" width="8.5546875" style="8" customWidth="1"/>
    <col min="10508" max="10508" width="8.33203125" style="8" customWidth="1"/>
    <col min="10509" max="10509" width="8.5546875" style="8" customWidth="1"/>
    <col min="10510" max="10510" width="18.6640625" style="8" customWidth="1"/>
    <col min="10511" max="10511" width="13.5546875" style="8" customWidth="1"/>
    <col min="10512" max="10512" width="11.44140625" style="8" customWidth="1"/>
    <col min="10513" max="10513" width="11.6640625" style="8" customWidth="1"/>
    <col min="10514" max="10514" width="11.5546875" style="8" customWidth="1"/>
    <col min="10515" max="10515" width="15" style="8" customWidth="1"/>
    <col min="10516" max="10753" width="9.109375" style="8"/>
    <col min="10754" max="10754" width="14.5546875" style="8" customWidth="1"/>
    <col min="10755" max="10755" width="33.21875" style="8" bestFit="1" customWidth="1"/>
    <col min="10756" max="10756" width="10.88671875" style="8" bestFit="1" customWidth="1"/>
    <col min="10757" max="10757" width="12.88671875" style="8" bestFit="1" customWidth="1"/>
    <col min="10758" max="10758" width="7.44140625" style="8" customWidth="1"/>
    <col min="10759" max="10759" width="30.21875" style="8" bestFit="1" customWidth="1"/>
    <col min="10760" max="10760" width="7.77734375" style="8" customWidth="1"/>
    <col min="10761" max="10761" width="8.109375" style="8" customWidth="1"/>
    <col min="10762" max="10762" width="9" style="8" customWidth="1"/>
    <col min="10763" max="10763" width="8.5546875" style="8" customWidth="1"/>
    <col min="10764" max="10764" width="8.33203125" style="8" customWidth="1"/>
    <col min="10765" max="10765" width="8.5546875" style="8" customWidth="1"/>
    <col min="10766" max="10766" width="18.6640625" style="8" customWidth="1"/>
    <col min="10767" max="10767" width="13.5546875" style="8" customWidth="1"/>
    <col min="10768" max="10768" width="11.44140625" style="8" customWidth="1"/>
    <col min="10769" max="10769" width="11.6640625" style="8" customWidth="1"/>
    <col min="10770" max="10770" width="11.5546875" style="8" customWidth="1"/>
    <col min="10771" max="10771" width="15" style="8" customWidth="1"/>
    <col min="10772" max="11009" width="9.109375" style="8"/>
    <col min="11010" max="11010" width="14.5546875" style="8" customWidth="1"/>
    <col min="11011" max="11011" width="33.21875" style="8" bestFit="1" customWidth="1"/>
    <col min="11012" max="11012" width="10.88671875" style="8" bestFit="1" customWidth="1"/>
    <col min="11013" max="11013" width="12.88671875" style="8" bestFit="1" customWidth="1"/>
    <col min="11014" max="11014" width="7.44140625" style="8" customWidth="1"/>
    <col min="11015" max="11015" width="30.21875" style="8" bestFit="1" customWidth="1"/>
    <col min="11016" max="11016" width="7.77734375" style="8" customWidth="1"/>
    <col min="11017" max="11017" width="8.109375" style="8" customWidth="1"/>
    <col min="11018" max="11018" width="9" style="8" customWidth="1"/>
    <col min="11019" max="11019" width="8.5546875" style="8" customWidth="1"/>
    <col min="11020" max="11020" width="8.33203125" style="8" customWidth="1"/>
    <col min="11021" max="11021" width="8.5546875" style="8" customWidth="1"/>
    <col min="11022" max="11022" width="18.6640625" style="8" customWidth="1"/>
    <col min="11023" max="11023" width="13.5546875" style="8" customWidth="1"/>
    <col min="11024" max="11024" width="11.44140625" style="8" customWidth="1"/>
    <col min="11025" max="11025" width="11.6640625" style="8" customWidth="1"/>
    <col min="11026" max="11026" width="11.5546875" style="8" customWidth="1"/>
    <col min="11027" max="11027" width="15" style="8" customWidth="1"/>
    <col min="11028" max="11265" width="9.109375" style="8"/>
    <col min="11266" max="11266" width="14.5546875" style="8" customWidth="1"/>
    <col min="11267" max="11267" width="33.21875" style="8" bestFit="1" customWidth="1"/>
    <col min="11268" max="11268" width="10.88671875" style="8" bestFit="1" customWidth="1"/>
    <col min="11269" max="11269" width="12.88671875" style="8" bestFit="1" customWidth="1"/>
    <col min="11270" max="11270" width="7.44140625" style="8" customWidth="1"/>
    <col min="11271" max="11271" width="30.21875" style="8" bestFit="1" customWidth="1"/>
    <col min="11272" max="11272" width="7.77734375" style="8" customWidth="1"/>
    <col min="11273" max="11273" width="8.109375" style="8" customWidth="1"/>
    <col min="11274" max="11274" width="9" style="8" customWidth="1"/>
    <col min="11275" max="11275" width="8.5546875" style="8" customWidth="1"/>
    <col min="11276" max="11276" width="8.33203125" style="8" customWidth="1"/>
    <col min="11277" max="11277" width="8.5546875" style="8" customWidth="1"/>
    <col min="11278" max="11278" width="18.6640625" style="8" customWidth="1"/>
    <col min="11279" max="11279" width="13.5546875" style="8" customWidth="1"/>
    <col min="11280" max="11280" width="11.44140625" style="8" customWidth="1"/>
    <col min="11281" max="11281" width="11.6640625" style="8" customWidth="1"/>
    <col min="11282" max="11282" width="11.5546875" style="8" customWidth="1"/>
    <col min="11283" max="11283" width="15" style="8" customWidth="1"/>
    <col min="11284" max="11521" width="9.109375" style="8"/>
    <col min="11522" max="11522" width="14.5546875" style="8" customWidth="1"/>
    <col min="11523" max="11523" width="33.21875" style="8" bestFit="1" customWidth="1"/>
    <col min="11524" max="11524" width="10.88671875" style="8" bestFit="1" customWidth="1"/>
    <col min="11525" max="11525" width="12.88671875" style="8" bestFit="1" customWidth="1"/>
    <col min="11526" max="11526" width="7.44140625" style="8" customWidth="1"/>
    <col min="11527" max="11527" width="30.21875" style="8" bestFit="1" customWidth="1"/>
    <col min="11528" max="11528" width="7.77734375" style="8" customWidth="1"/>
    <col min="11529" max="11529" width="8.109375" style="8" customWidth="1"/>
    <col min="11530" max="11530" width="9" style="8" customWidth="1"/>
    <col min="11531" max="11531" width="8.5546875" style="8" customWidth="1"/>
    <col min="11532" max="11532" width="8.33203125" style="8" customWidth="1"/>
    <col min="11533" max="11533" width="8.5546875" style="8" customWidth="1"/>
    <col min="11534" max="11534" width="18.6640625" style="8" customWidth="1"/>
    <col min="11535" max="11535" width="13.5546875" style="8" customWidth="1"/>
    <col min="11536" max="11536" width="11.44140625" style="8" customWidth="1"/>
    <col min="11537" max="11537" width="11.6640625" style="8" customWidth="1"/>
    <col min="11538" max="11538" width="11.5546875" style="8" customWidth="1"/>
    <col min="11539" max="11539" width="15" style="8" customWidth="1"/>
    <col min="11540" max="11777" width="9.109375" style="8"/>
    <col min="11778" max="11778" width="14.5546875" style="8" customWidth="1"/>
    <col min="11779" max="11779" width="33.21875" style="8" bestFit="1" customWidth="1"/>
    <col min="11780" max="11780" width="10.88671875" style="8" bestFit="1" customWidth="1"/>
    <col min="11781" max="11781" width="12.88671875" style="8" bestFit="1" customWidth="1"/>
    <col min="11782" max="11782" width="7.44140625" style="8" customWidth="1"/>
    <col min="11783" max="11783" width="30.21875" style="8" bestFit="1" customWidth="1"/>
    <col min="11784" max="11784" width="7.77734375" style="8" customWidth="1"/>
    <col min="11785" max="11785" width="8.109375" style="8" customWidth="1"/>
    <col min="11786" max="11786" width="9" style="8" customWidth="1"/>
    <col min="11787" max="11787" width="8.5546875" style="8" customWidth="1"/>
    <col min="11788" max="11788" width="8.33203125" style="8" customWidth="1"/>
    <col min="11789" max="11789" width="8.5546875" style="8" customWidth="1"/>
    <col min="11790" max="11790" width="18.6640625" style="8" customWidth="1"/>
    <col min="11791" max="11791" width="13.5546875" style="8" customWidth="1"/>
    <col min="11792" max="11792" width="11.44140625" style="8" customWidth="1"/>
    <col min="11793" max="11793" width="11.6640625" style="8" customWidth="1"/>
    <col min="11794" max="11794" width="11.5546875" style="8" customWidth="1"/>
    <col min="11795" max="11795" width="15" style="8" customWidth="1"/>
    <col min="11796" max="12033" width="9.109375" style="8"/>
    <col min="12034" max="12034" width="14.5546875" style="8" customWidth="1"/>
    <col min="12035" max="12035" width="33.21875" style="8" bestFit="1" customWidth="1"/>
    <col min="12036" max="12036" width="10.88671875" style="8" bestFit="1" customWidth="1"/>
    <col min="12037" max="12037" width="12.88671875" style="8" bestFit="1" customWidth="1"/>
    <col min="12038" max="12038" width="7.44140625" style="8" customWidth="1"/>
    <col min="12039" max="12039" width="30.21875" style="8" bestFit="1" customWidth="1"/>
    <col min="12040" max="12040" width="7.77734375" style="8" customWidth="1"/>
    <col min="12041" max="12041" width="8.109375" style="8" customWidth="1"/>
    <col min="12042" max="12042" width="9" style="8" customWidth="1"/>
    <col min="12043" max="12043" width="8.5546875" style="8" customWidth="1"/>
    <col min="12044" max="12044" width="8.33203125" style="8" customWidth="1"/>
    <col min="12045" max="12045" width="8.5546875" style="8" customWidth="1"/>
    <col min="12046" max="12046" width="18.6640625" style="8" customWidth="1"/>
    <col min="12047" max="12047" width="13.5546875" style="8" customWidth="1"/>
    <col min="12048" max="12048" width="11.44140625" style="8" customWidth="1"/>
    <col min="12049" max="12049" width="11.6640625" style="8" customWidth="1"/>
    <col min="12050" max="12050" width="11.5546875" style="8" customWidth="1"/>
    <col min="12051" max="12051" width="15" style="8" customWidth="1"/>
    <col min="12052" max="12289" width="9.109375" style="8"/>
    <col min="12290" max="12290" width="14.5546875" style="8" customWidth="1"/>
    <col min="12291" max="12291" width="33.21875" style="8" bestFit="1" customWidth="1"/>
    <col min="12292" max="12292" width="10.88671875" style="8" bestFit="1" customWidth="1"/>
    <col min="12293" max="12293" width="12.88671875" style="8" bestFit="1" customWidth="1"/>
    <col min="12294" max="12294" width="7.44140625" style="8" customWidth="1"/>
    <col min="12295" max="12295" width="30.21875" style="8" bestFit="1" customWidth="1"/>
    <col min="12296" max="12296" width="7.77734375" style="8" customWidth="1"/>
    <col min="12297" max="12297" width="8.109375" style="8" customWidth="1"/>
    <col min="12298" max="12298" width="9" style="8" customWidth="1"/>
    <col min="12299" max="12299" width="8.5546875" style="8" customWidth="1"/>
    <col min="12300" max="12300" width="8.33203125" style="8" customWidth="1"/>
    <col min="12301" max="12301" width="8.5546875" style="8" customWidth="1"/>
    <col min="12302" max="12302" width="18.6640625" style="8" customWidth="1"/>
    <col min="12303" max="12303" width="13.5546875" style="8" customWidth="1"/>
    <col min="12304" max="12304" width="11.44140625" style="8" customWidth="1"/>
    <col min="12305" max="12305" width="11.6640625" style="8" customWidth="1"/>
    <col min="12306" max="12306" width="11.5546875" style="8" customWidth="1"/>
    <col min="12307" max="12307" width="15" style="8" customWidth="1"/>
    <col min="12308" max="12545" width="9.109375" style="8"/>
    <col min="12546" max="12546" width="14.5546875" style="8" customWidth="1"/>
    <col min="12547" max="12547" width="33.21875" style="8" bestFit="1" customWidth="1"/>
    <col min="12548" max="12548" width="10.88671875" style="8" bestFit="1" customWidth="1"/>
    <col min="12549" max="12549" width="12.88671875" style="8" bestFit="1" customWidth="1"/>
    <col min="12550" max="12550" width="7.44140625" style="8" customWidth="1"/>
    <col min="12551" max="12551" width="30.21875" style="8" bestFit="1" customWidth="1"/>
    <col min="12552" max="12552" width="7.77734375" style="8" customWidth="1"/>
    <col min="12553" max="12553" width="8.109375" style="8" customWidth="1"/>
    <col min="12554" max="12554" width="9" style="8" customWidth="1"/>
    <col min="12555" max="12555" width="8.5546875" style="8" customWidth="1"/>
    <col min="12556" max="12556" width="8.33203125" style="8" customWidth="1"/>
    <col min="12557" max="12557" width="8.5546875" style="8" customWidth="1"/>
    <col min="12558" max="12558" width="18.6640625" style="8" customWidth="1"/>
    <col min="12559" max="12559" width="13.5546875" style="8" customWidth="1"/>
    <col min="12560" max="12560" width="11.44140625" style="8" customWidth="1"/>
    <col min="12561" max="12561" width="11.6640625" style="8" customWidth="1"/>
    <col min="12562" max="12562" width="11.5546875" style="8" customWidth="1"/>
    <col min="12563" max="12563" width="15" style="8" customWidth="1"/>
    <col min="12564" max="12801" width="9.109375" style="8"/>
    <col min="12802" max="12802" width="14.5546875" style="8" customWidth="1"/>
    <col min="12803" max="12803" width="33.21875" style="8" bestFit="1" customWidth="1"/>
    <col min="12804" max="12804" width="10.88671875" style="8" bestFit="1" customWidth="1"/>
    <col min="12805" max="12805" width="12.88671875" style="8" bestFit="1" customWidth="1"/>
    <col min="12806" max="12806" width="7.44140625" style="8" customWidth="1"/>
    <col min="12807" max="12807" width="30.21875" style="8" bestFit="1" customWidth="1"/>
    <col min="12808" max="12808" width="7.77734375" style="8" customWidth="1"/>
    <col min="12809" max="12809" width="8.109375" style="8" customWidth="1"/>
    <col min="12810" max="12810" width="9" style="8" customWidth="1"/>
    <col min="12811" max="12811" width="8.5546875" style="8" customWidth="1"/>
    <col min="12812" max="12812" width="8.33203125" style="8" customWidth="1"/>
    <col min="12813" max="12813" width="8.5546875" style="8" customWidth="1"/>
    <col min="12814" max="12814" width="18.6640625" style="8" customWidth="1"/>
    <col min="12815" max="12815" width="13.5546875" style="8" customWidth="1"/>
    <col min="12816" max="12816" width="11.44140625" style="8" customWidth="1"/>
    <col min="12817" max="12817" width="11.6640625" style="8" customWidth="1"/>
    <col min="12818" max="12818" width="11.5546875" style="8" customWidth="1"/>
    <col min="12819" max="12819" width="15" style="8" customWidth="1"/>
    <col min="12820" max="13057" width="9.109375" style="8"/>
    <col min="13058" max="13058" width="14.5546875" style="8" customWidth="1"/>
    <col min="13059" max="13059" width="33.21875" style="8" bestFit="1" customWidth="1"/>
    <col min="13060" max="13060" width="10.88671875" style="8" bestFit="1" customWidth="1"/>
    <col min="13061" max="13061" width="12.88671875" style="8" bestFit="1" customWidth="1"/>
    <col min="13062" max="13062" width="7.44140625" style="8" customWidth="1"/>
    <col min="13063" max="13063" width="30.21875" style="8" bestFit="1" customWidth="1"/>
    <col min="13064" max="13064" width="7.77734375" style="8" customWidth="1"/>
    <col min="13065" max="13065" width="8.109375" style="8" customWidth="1"/>
    <col min="13066" max="13066" width="9" style="8" customWidth="1"/>
    <col min="13067" max="13067" width="8.5546875" style="8" customWidth="1"/>
    <col min="13068" max="13068" width="8.33203125" style="8" customWidth="1"/>
    <col min="13069" max="13069" width="8.5546875" style="8" customWidth="1"/>
    <col min="13070" max="13070" width="18.6640625" style="8" customWidth="1"/>
    <col min="13071" max="13071" width="13.5546875" style="8" customWidth="1"/>
    <col min="13072" max="13072" width="11.44140625" style="8" customWidth="1"/>
    <col min="13073" max="13073" width="11.6640625" style="8" customWidth="1"/>
    <col min="13074" max="13074" width="11.5546875" style="8" customWidth="1"/>
    <col min="13075" max="13075" width="15" style="8" customWidth="1"/>
    <col min="13076" max="13313" width="9.109375" style="8"/>
    <col min="13314" max="13314" width="14.5546875" style="8" customWidth="1"/>
    <col min="13315" max="13315" width="33.21875" style="8" bestFit="1" customWidth="1"/>
    <col min="13316" max="13316" width="10.88671875" style="8" bestFit="1" customWidth="1"/>
    <col min="13317" max="13317" width="12.88671875" style="8" bestFit="1" customWidth="1"/>
    <col min="13318" max="13318" width="7.44140625" style="8" customWidth="1"/>
    <col min="13319" max="13319" width="30.21875" style="8" bestFit="1" customWidth="1"/>
    <col min="13320" max="13320" width="7.77734375" style="8" customWidth="1"/>
    <col min="13321" max="13321" width="8.109375" style="8" customWidth="1"/>
    <col min="13322" max="13322" width="9" style="8" customWidth="1"/>
    <col min="13323" max="13323" width="8.5546875" style="8" customWidth="1"/>
    <col min="13324" max="13324" width="8.33203125" style="8" customWidth="1"/>
    <col min="13325" max="13325" width="8.5546875" style="8" customWidth="1"/>
    <col min="13326" max="13326" width="18.6640625" style="8" customWidth="1"/>
    <col min="13327" max="13327" width="13.5546875" style="8" customWidth="1"/>
    <col min="13328" max="13328" width="11.44140625" style="8" customWidth="1"/>
    <col min="13329" max="13329" width="11.6640625" style="8" customWidth="1"/>
    <col min="13330" max="13330" width="11.5546875" style="8" customWidth="1"/>
    <col min="13331" max="13331" width="15" style="8" customWidth="1"/>
    <col min="13332" max="13569" width="9.109375" style="8"/>
    <col min="13570" max="13570" width="14.5546875" style="8" customWidth="1"/>
    <col min="13571" max="13571" width="33.21875" style="8" bestFit="1" customWidth="1"/>
    <col min="13572" max="13572" width="10.88671875" style="8" bestFit="1" customWidth="1"/>
    <col min="13573" max="13573" width="12.88671875" style="8" bestFit="1" customWidth="1"/>
    <col min="13574" max="13574" width="7.44140625" style="8" customWidth="1"/>
    <col min="13575" max="13575" width="30.21875" style="8" bestFit="1" customWidth="1"/>
    <col min="13576" max="13576" width="7.77734375" style="8" customWidth="1"/>
    <col min="13577" max="13577" width="8.109375" style="8" customWidth="1"/>
    <col min="13578" max="13578" width="9" style="8" customWidth="1"/>
    <col min="13579" max="13579" width="8.5546875" style="8" customWidth="1"/>
    <col min="13580" max="13580" width="8.33203125" style="8" customWidth="1"/>
    <col min="13581" max="13581" width="8.5546875" style="8" customWidth="1"/>
    <col min="13582" max="13582" width="18.6640625" style="8" customWidth="1"/>
    <col min="13583" max="13583" width="13.5546875" style="8" customWidth="1"/>
    <col min="13584" max="13584" width="11.44140625" style="8" customWidth="1"/>
    <col min="13585" max="13585" width="11.6640625" style="8" customWidth="1"/>
    <col min="13586" max="13586" width="11.5546875" style="8" customWidth="1"/>
    <col min="13587" max="13587" width="15" style="8" customWidth="1"/>
    <col min="13588" max="13825" width="9.109375" style="8"/>
    <col min="13826" max="13826" width="14.5546875" style="8" customWidth="1"/>
    <col min="13827" max="13827" width="33.21875" style="8" bestFit="1" customWidth="1"/>
    <col min="13828" max="13828" width="10.88671875" style="8" bestFit="1" customWidth="1"/>
    <col min="13829" max="13829" width="12.88671875" style="8" bestFit="1" customWidth="1"/>
    <col min="13830" max="13830" width="7.44140625" style="8" customWidth="1"/>
    <col min="13831" max="13831" width="30.21875" style="8" bestFit="1" customWidth="1"/>
    <col min="13832" max="13832" width="7.77734375" style="8" customWidth="1"/>
    <col min="13833" max="13833" width="8.109375" style="8" customWidth="1"/>
    <col min="13834" max="13834" width="9" style="8" customWidth="1"/>
    <col min="13835" max="13835" width="8.5546875" style="8" customWidth="1"/>
    <col min="13836" max="13836" width="8.33203125" style="8" customWidth="1"/>
    <col min="13837" max="13837" width="8.5546875" style="8" customWidth="1"/>
    <col min="13838" max="13838" width="18.6640625" style="8" customWidth="1"/>
    <col min="13839" max="13839" width="13.5546875" style="8" customWidth="1"/>
    <col min="13840" max="13840" width="11.44140625" style="8" customWidth="1"/>
    <col min="13841" max="13841" width="11.6640625" style="8" customWidth="1"/>
    <col min="13842" max="13842" width="11.5546875" style="8" customWidth="1"/>
    <col min="13843" max="13843" width="15" style="8" customWidth="1"/>
    <col min="13844" max="14081" width="9.109375" style="8"/>
    <col min="14082" max="14082" width="14.5546875" style="8" customWidth="1"/>
    <col min="14083" max="14083" width="33.21875" style="8" bestFit="1" customWidth="1"/>
    <col min="14084" max="14084" width="10.88671875" style="8" bestFit="1" customWidth="1"/>
    <col min="14085" max="14085" width="12.88671875" style="8" bestFit="1" customWidth="1"/>
    <col min="14086" max="14086" width="7.44140625" style="8" customWidth="1"/>
    <col min="14087" max="14087" width="30.21875" style="8" bestFit="1" customWidth="1"/>
    <col min="14088" max="14088" width="7.77734375" style="8" customWidth="1"/>
    <col min="14089" max="14089" width="8.109375" style="8" customWidth="1"/>
    <col min="14090" max="14090" width="9" style="8" customWidth="1"/>
    <col min="14091" max="14091" width="8.5546875" style="8" customWidth="1"/>
    <col min="14092" max="14092" width="8.33203125" style="8" customWidth="1"/>
    <col min="14093" max="14093" width="8.5546875" style="8" customWidth="1"/>
    <col min="14094" max="14094" width="18.6640625" style="8" customWidth="1"/>
    <col min="14095" max="14095" width="13.5546875" style="8" customWidth="1"/>
    <col min="14096" max="14096" width="11.44140625" style="8" customWidth="1"/>
    <col min="14097" max="14097" width="11.6640625" style="8" customWidth="1"/>
    <col min="14098" max="14098" width="11.5546875" style="8" customWidth="1"/>
    <col min="14099" max="14099" width="15" style="8" customWidth="1"/>
    <col min="14100" max="14337" width="9.109375" style="8"/>
    <col min="14338" max="14338" width="14.5546875" style="8" customWidth="1"/>
    <col min="14339" max="14339" width="33.21875" style="8" bestFit="1" customWidth="1"/>
    <col min="14340" max="14340" width="10.88671875" style="8" bestFit="1" customWidth="1"/>
    <col min="14341" max="14341" width="12.88671875" style="8" bestFit="1" customWidth="1"/>
    <col min="14342" max="14342" width="7.44140625" style="8" customWidth="1"/>
    <col min="14343" max="14343" width="30.21875" style="8" bestFit="1" customWidth="1"/>
    <col min="14344" max="14344" width="7.77734375" style="8" customWidth="1"/>
    <col min="14345" max="14345" width="8.109375" style="8" customWidth="1"/>
    <col min="14346" max="14346" width="9" style="8" customWidth="1"/>
    <col min="14347" max="14347" width="8.5546875" style="8" customWidth="1"/>
    <col min="14348" max="14348" width="8.33203125" style="8" customWidth="1"/>
    <col min="14349" max="14349" width="8.5546875" style="8" customWidth="1"/>
    <col min="14350" max="14350" width="18.6640625" style="8" customWidth="1"/>
    <col min="14351" max="14351" width="13.5546875" style="8" customWidth="1"/>
    <col min="14352" max="14352" width="11.44140625" style="8" customWidth="1"/>
    <col min="14353" max="14353" width="11.6640625" style="8" customWidth="1"/>
    <col min="14354" max="14354" width="11.5546875" style="8" customWidth="1"/>
    <col min="14355" max="14355" width="15" style="8" customWidth="1"/>
    <col min="14356" max="14593" width="9.109375" style="8"/>
    <col min="14594" max="14594" width="14.5546875" style="8" customWidth="1"/>
    <col min="14595" max="14595" width="33.21875" style="8" bestFit="1" customWidth="1"/>
    <col min="14596" max="14596" width="10.88671875" style="8" bestFit="1" customWidth="1"/>
    <col min="14597" max="14597" width="12.88671875" style="8" bestFit="1" customWidth="1"/>
    <col min="14598" max="14598" width="7.44140625" style="8" customWidth="1"/>
    <col min="14599" max="14599" width="30.21875" style="8" bestFit="1" customWidth="1"/>
    <col min="14600" max="14600" width="7.77734375" style="8" customWidth="1"/>
    <col min="14601" max="14601" width="8.109375" style="8" customWidth="1"/>
    <col min="14602" max="14602" width="9" style="8" customWidth="1"/>
    <col min="14603" max="14603" width="8.5546875" style="8" customWidth="1"/>
    <col min="14604" max="14604" width="8.33203125" style="8" customWidth="1"/>
    <col min="14605" max="14605" width="8.5546875" style="8" customWidth="1"/>
    <col min="14606" max="14606" width="18.6640625" style="8" customWidth="1"/>
    <col min="14607" max="14607" width="13.5546875" style="8" customWidth="1"/>
    <col min="14608" max="14608" width="11.44140625" style="8" customWidth="1"/>
    <col min="14609" max="14609" width="11.6640625" style="8" customWidth="1"/>
    <col min="14610" max="14610" width="11.5546875" style="8" customWidth="1"/>
    <col min="14611" max="14611" width="15" style="8" customWidth="1"/>
    <col min="14612" max="14849" width="9.109375" style="8"/>
    <col min="14850" max="14850" width="14.5546875" style="8" customWidth="1"/>
    <col min="14851" max="14851" width="33.21875" style="8" bestFit="1" customWidth="1"/>
    <col min="14852" max="14852" width="10.88671875" style="8" bestFit="1" customWidth="1"/>
    <col min="14853" max="14853" width="12.88671875" style="8" bestFit="1" customWidth="1"/>
    <col min="14854" max="14854" width="7.44140625" style="8" customWidth="1"/>
    <col min="14855" max="14855" width="30.21875" style="8" bestFit="1" customWidth="1"/>
    <col min="14856" max="14856" width="7.77734375" style="8" customWidth="1"/>
    <col min="14857" max="14857" width="8.109375" style="8" customWidth="1"/>
    <col min="14858" max="14858" width="9" style="8" customWidth="1"/>
    <col min="14859" max="14859" width="8.5546875" style="8" customWidth="1"/>
    <col min="14860" max="14860" width="8.33203125" style="8" customWidth="1"/>
    <col min="14861" max="14861" width="8.5546875" style="8" customWidth="1"/>
    <col min="14862" max="14862" width="18.6640625" style="8" customWidth="1"/>
    <col min="14863" max="14863" width="13.5546875" style="8" customWidth="1"/>
    <col min="14864" max="14864" width="11.44140625" style="8" customWidth="1"/>
    <col min="14865" max="14865" width="11.6640625" style="8" customWidth="1"/>
    <col min="14866" max="14866" width="11.5546875" style="8" customWidth="1"/>
    <col min="14867" max="14867" width="15" style="8" customWidth="1"/>
    <col min="14868" max="15105" width="9.109375" style="8"/>
    <col min="15106" max="15106" width="14.5546875" style="8" customWidth="1"/>
    <col min="15107" max="15107" width="33.21875" style="8" bestFit="1" customWidth="1"/>
    <col min="15108" max="15108" width="10.88671875" style="8" bestFit="1" customWidth="1"/>
    <col min="15109" max="15109" width="12.88671875" style="8" bestFit="1" customWidth="1"/>
    <col min="15110" max="15110" width="7.44140625" style="8" customWidth="1"/>
    <col min="15111" max="15111" width="30.21875" style="8" bestFit="1" customWidth="1"/>
    <col min="15112" max="15112" width="7.77734375" style="8" customWidth="1"/>
    <col min="15113" max="15113" width="8.109375" style="8" customWidth="1"/>
    <col min="15114" max="15114" width="9" style="8" customWidth="1"/>
    <col min="15115" max="15115" width="8.5546875" style="8" customWidth="1"/>
    <col min="15116" max="15116" width="8.33203125" style="8" customWidth="1"/>
    <col min="15117" max="15117" width="8.5546875" style="8" customWidth="1"/>
    <col min="15118" max="15118" width="18.6640625" style="8" customWidth="1"/>
    <col min="15119" max="15119" width="13.5546875" style="8" customWidth="1"/>
    <col min="15120" max="15120" width="11.44140625" style="8" customWidth="1"/>
    <col min="15121" max="15121" width="11.6640625" style="8" customWidth="1"/>
    <col min="15122" max="15122" width="11.5546875" style="8" customWidth="1"/>
    <col min="15123" max="15123" width="15" style="8" customWidth="1"/>
    <col min="15124" max="15361" width="9.109375" style="8"/>
    <col min="15362" max="15362" width="14.5546875" style="8" customWidth="1"/>
    <col min="15363" max="15363" width="33.21875" style="8" bestFit="1" customWidth="1"/>
    <col min="15364" max="15364" width="10.88671875" style="8" bestFit="1" customWidth="1"/>
    <col min="15365" max="15365" width="12.88671875" style="8" bestFit="1" customWidth="1"/>
    <col min="15366" max="15366" width="7.44140625" style="8" customWidth="1"/>
    <col min="15367" max="15367" width="30.21875" style="8" bestFit="1" customWidth="1"/>
    <col min="15368" max="15368" width="7.77734375" style="8" customWidth="1"/>
    <col min="15369" max="15369" width="8.109375" style="8" customWidth="1"/>
    <col min="15370" max="15370" width="9" style="8" customWidth="1"/>
    <col min="15371" max="15371" width="8.5546875" style="8" customWidth="1"/>
    <col min="15372" max="15372" width="8.33203125" style="8" customWidth="1"/>
    <col min="15373" max="15373" width="8.5546875" style="8" customWidth="1"/>
    <col min="15374" max="15374" width="18.6640625" style="8" customWidth="1"/>
    <col min="15375" max="15375" width="13.5546875" style="8" customWidth="1"/>
    <col min="15376" max="15376" width="11.44140625" style="8" customWidth="1"/>
    <col min="15377" max="15377" width="11.6640625" style="8" customWidth="1"/>
    <col min="15378" max="15378" width="11.5546875" style="8" customWidth="1"/>
    <col min="15379" max="15379" width="15" style="8" customWidth="1"/>
    <col min="15380" max="15617" width="9.109375" style="8"/>
    <col min="15618" max="15618" width="14.5546875" style="8" customWidth="1"/>
    <col min="15619" max="15619" width="33.21875" style="8" bestFit="1" customWidth="1"/>
    <col min="15620" max="15620" width="10.88671875" style="8" bestFit="1" customWidth="1"/>
    <col min="15621" max="15621" width="12.88671875" style="8" bestFit="1" customWidth="1"/>
    <col min="15622" max="15622" width="7.44140625" style="8" customWidth="1"/>
    <col min="15623" max="15623" width="30.21875" style="8" bestFit="1" customWidth="1"/>
    <col min="15624" max="15624" width="7.77734375" style="8" customWidth="1"/>
    <col min="15625" max="15625" width="8.109375" style="8" customWidth="1"/>
    <col min="15626" max="15626" width="9" style="8" customWidth="1"/>
    <col min="15627" max="15627" width="8.5546875" style="8" customWidth="1"/>
    <col min="15628" max="15628" width="8.33203125" style="8" customWidth="1"/>
    <col min="15629" max="15629" width="8.5546875" style="8" customWidth="1"/>
    <col min="15630" max="15630" width="18.6640625" style="8" customWidth="1"/>
    <col min="15631" max="15631" width="13.5546875" style="8" customWidth="1"/>
    <col min="15632" max="15632" width="11.44140625" style="8" customWidth="1"/>
    <col min="15633" max="15633" width="11.6640625" style="8" customWidth="1"/>
    <col min="15634" max="15634" width="11.5546875" style="8" customWidth="1"/>
    <col min="15635" max="15635" width="15" style="8" customWidth="1"/>
    <col min="15636" max="15873" width="9.109375" style="8"/>
    <col min="15874" max="15874" width="14.5546875" style="8" customWidth="1"/>
    <col min="15875" max="15875" width="33.21875" style="8" bestFit="1" customWidth="1"/>
    <col min="15876" max="15876" width="10.88671875" style="8" bestFit="1" customWidth="1"/>
    <col min="15877" max="15877" width="12.88671875" style="8" bestFit="1" customWidth="1"/>
    <col min="15878" max="15878" width="7.44140625" style="8" customWidth="1"/>
    <col min="15879" max="15879" width="30.21875" style="8" bestFit="1" customWidth="1"/>
    <col min="15880" max="15880" width="7.77734375" style="8" customWidth="1"/>
    <col min="15881" max="15881" width="8.109375" style="8" customWidth="1"/>
    <col min="15882" max="15882" width="9" style="8" customWidth="1"/>
    <col min="15883" max="15883" width="8.5546875" style="8" customWidth="1"/>
    <col min="15884" max="15884" width="8.33203125" style="8" customWidth="1"/>
    <col min="15885" max="15885" width="8.5546875" style="8" customWidth="1"/>
    <col min="15886" max="15886" width="18.6640625" style="8" customWidth="1"/>
    <col min="15887" max="15887" width="13.5546875" style="8" customWidth="1"/>
    <col min="15888" max="15888" width="11.44140625" style="8" customWidth="1"/>
    <col min="15889" max="15889" width="11.6640625" style="8" customWidth="1"/>
    <col min="15890" max="15890" width="11.5546875" style="8" customWidth="1"/>
    <col min="15891" max="15891" width="15" style="8" customWidth="1"/>
    <col min="15892" max="16129" width="9.109375" style="8"/>
    <col min="16130" max="16130" width="14.5546875" style="8" customWidth="1"/>
    <col min="16131" max="16131" width="33.21875" style="8" bestFit="1" customWidth="1"/>
    <col min="16132" max="16132" width="10.88671875" style="8" bestFit="1" customWidth="1"/>
    <col min="16133" max="16133" width="12.88671875" style="8" bestFit="1" customWidth="1"/>
    <col min="16134" max="16134" width="7.44140625" style="8" customWidth="1"/>
    <col min="16135" max="16135" width="30.21875" style="8" bestFit="1" customWidth="1"/>
    <col min="16136" max="16136" width="7.77734375" style="8" customWidth="1"/>
    <col min="16137" max="16137" width="8.109375" style="8" customWidth="1"/>
    <col min="16138" max="16138" width="9" style="8" customWidth="1"/>
    <col min="16139" max="16139" width="8.5546875" style="8" customWidth="1"/>
    <col min="16140" max="16140" width="8.33203125" style="8" customWidth="1"/>
    <col min="16141" max="16141" width="8.5546875" style="8" customWidth="1"/>
    <col min="16142" max="16142" width="18.6640625" style="8" customWidth="1"/>
    <col min="16143" max="16143" width="13.5546875" style="8" customWidth="1"/>
    <col min="16144" max="16144" width="11.44140625" style="8" customWidth="1"/>
    <col min="16145" max="16145" width="11.6640625" style="8" customWidth="1"/>
    <col min="16146" max="16146" width="11.5546875" style="8" customWidth="1"/>
    <col min="16147" max="16147" width="15" style="8" customWidth="1"/>
    <col min="16148" max="16384" width="9.109375" style="8"/>
  </cols>
  <sheetData>
    <row r="1" spans="1:28" ht="15.6" x14ac:dyDescent="0.3">
      <c r="A1" s="3" t="s">
        <v>26</v>
      </c>
      <c r="B1" s="23" t="s">
        <v>76</v>
      </c>
      <c r="C1" s="5"/>
      <c r="D1" s="5"/>
      <c r="E1" s="5"/>
      <c r="F1" s="20"/>
      <c r="G1" s="55" t="s">
        <v>77</v>
      </c>
      <c r="H1" s="56"/>
      <c r="I1" s="57"/>
      <c r="J1" s="34"/>
      <c r="K1" s="6"/>
      <c r="L1" s="5"/>
      <c r="M1" s="5"/>
      <c r="N1" s="5"/>
      <c r="O1" s="5"/>
      <c r="P1" s="5"/>
      <c r="Q1" s="5"/>
      <c r="R1" s="7"/>
      <c r="S1" s="7"/>
      <c r="T1" s="7"/>
      <c r="X1" s="34"/>
      <c r="AB1" s="34"/>
    </row>
    <row r="2" spans="1:28" ht="15.6" x14ac:dyDescent="0.3">
      <c r="A2" s="4" t="s">
        <v>8</v>
      </c>
      <c r="B2" s="22">
        <v>45346</v>
      </c>
      <c r="C2" s="5"/>
      <c r="D2" s="5"/>
      <c r="E2" s="5"/>
      <c r="F2" s="20"/>
      <c r="G2" s="5"/>
      <c r="H2" s="5"/>
      <c r="I2" s="5"/>
      <c r="J2" s="18"/>
      <c r="K2" s="6"/>
      <c r="L2" s="5"/>
      <c r="M2" s="5"/>
      <c r="N2" s="5"/>
      <c r="O2" s="5"/>
      <c r="P2" s="5"/>
      <c r="Q2" s="5"/>
      <c r="R2" s="7"/>
      <c r="S2" s="7"/>
      <c r="T2" s="7"/>
      <c r="X2" s="10" t="s">
        <v>4</v>
      </c>
      <c r="AB2" s="10" t="s">
        <v>4</v>
      </c>
    </row>
    <row r="3" spans="1:28" ht="15.6" x14ac:dyDescent="0.3">
      <c r="A3" s="9" t="s">
        <v>9</v>
      </c>
      <c r="B3" s="9" t="s">
        <v>12</v>
      </c>
      <c r="C3" s="9" t="s">
        <v>2</v>
      </c>
      <c r="D3" s="9" t="s">
        <v>0</v>
      </c>
      <c r="E3" s="9" t="s">
        <v>1</v>
      </c>
      <c r="F3" s="9" t="s">
        <v>13</v>
      </c>
      <c r="G3" s="9" t="s">
        <v>2</v>
      </c>
      <c r="H3" s="9" t="s">
        <v>0</v>
      </c>
      <c r="I3" s="9" t="s">
        <v>14</v>
      </c>
      <c r="J3" s="10" t="s">
        <v>4</v>
      </c>
      <c r="K3" s="10" t="s">
        <v>15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9" t="s">
        <v>3</v>
      </c>
      <c r="R3" s="11" t="s">
        <v>10</v>
      </c>
      <c r="S3" s="11" t="s">
        <v>21</v>
      </c>
      <c r="T3" s="11" t="s">
        <v>22</v>
      </c>
      <c r="X3" s="18" t="s">
        <v>86</v>
      </c>
      <c r="Y3" s="8">
        <v>2420</v>
      </c>
      <c r="Z3" s="8">
        <v>1210</v>
      </c>
      <c r="AA3" s="8">
        <v>150</v>
      </c>
      <c r="AB3" s="18" t="s">
        <v>86</v>
      </c>
    </row>
    <row r="4" spans="1:28" x14ac:dyDescent="0.3">
      <c r="A4" s="5">
        <v>1</v>
      </c>
      <c r="B4" s="24" t="s">
        <v>78</v>
      </c>
      <c r="C4" s="24">
        <v>720</v>
      </c>
      <c r="D4" s="24">
        <v>600</v>
      </c>
      <c r="E4" s="24">
        <v>560</v>
      </c>
      <c r="F4" s="18" t="s">
        <v>79</v>
      </c>
      <c r="G4" s="18">
        <f>C4</f>
        <v>720</v>
      </c>
      <c r="H4" s="1">
        <f>E4</f>
        <v>560</v>
      </c>
      <c r="I4" s="1">
        <v>1</v>
      </c>
      <c r="J4" s="18" t="s">
        <v>86</v>
      </c>
      <c r="K4" s="1"/>
      <c r="L4" s="1"/>
      <c r="M4" s="1">
        <v>1</v>
      </c>
      <c r="N4" s="1">
        <v>1</v>
      </c>
      <c r="O4" s="1">
        <v>1</v>
      </c>
      <c r="P4" s="1">
        <v>1</v>
      </c>
      <c r="Q4" s="5"/>
      <c r="R4" s="7">
        <f>(G4+H4)*2*I4/300</f>
        <v>8.5333333333333332</v>
      </c>
      <c r="S4" s="7">
        <f>R4</f>
        <v>8.5333333333333332</v>
      </c>
      <c r="T4" s="7"/>
      <c r="U4" s="8" t="s">
        <v>78</v>
      </c>
      <c r="V4" s="21" t="str">
        <f t="shared" ref="V4:V35" si="0">U4&amp;"-"&amp;F4</f>
        <v>KIT-B/U-B1-LHS</v>
      </c>
      <c r="X4" s="18" t="s">
        <v>87</v>
      </c>
      <c r="Y4" s="8">
        <v>2420</v>
      </c>
      <c r="Z4" s="8">
        <v>1210</v>
      </c>
      <c r="AA4" s="8">
        <v>150</v>
      </c>
      <c r="AB4" s="18" t="s">
        <v>87</v>
      </c>
    </row>
    <row r="5" spans="1:28" x14ac:dyDescent="0.3">
      <c r="A5" s="5">
        <f>A4+1</f>
        <v>2</v>
      </c>
      <c r="B5" s="33" t="s">
        <v>89</v>
      </c>
      <c r="C5" s="1"/>
      <c r="D5" s="1"/>
      <c r="E5" s="1"/>
      <c r="F5" s="18" t="s">
        <v>80</v>
      </c>
      <c r="G5" s="18">
        <f>G4</f>
        <v>720</v>
      </c>
      <c r="H5" s="1">
        <f>H4</f>
        <v>560</v>
      </c>
      <c r="I5" s="1">
        <v>1</v>
      </c>
      <c r="J5" s="18" t="s">
        <v>86</v>
      </c>
      <c r="K5" s="1"/>
      <c r="L5" s="1"/>
      <c r="M5" s="1">
        <v>1</v>
      </c>
      <c r="N5" s="1">
        <v>1</v>
      </c>
      <c r="O5" s="1">
        <v>1</v>
      </c>
      <c r="P5" s="1">
        <v>1</v>
      </c>
      <c r="Q5" s="5"/>
      <c r="R5" s="7">
        <f t="shared" ref="R5:R68" si="1">(G5+H5)*2*I5/300</f>
        <v>8.5333333333333332</v>
      </c>
      <c r="S5" s="7">
        <f t="shared" ref="S5:S7" si="2">R5</f>
        <v>8.5333333333333332</v>
      </c>
      <c r="T5" s="7"/>
      <c r="U5" s="8" t="s">
        <v>78</v>
      </c>
      <c r="V5" s="21" t="str">
        <f t="shared" si="0"/>
        <v>KIT-B/U-B1-RHS</v>
      </c>
      <c r="X5" s="38" t="s">
        <v>88</v>
      </c>
      <c r="Y5" s="8">
        <v>2420</v>
      </c>
      <c r="Z5" s="8">
        <v>1210</v>
      </c>
      <c r="AA5" s="8">
        <v>150</v>
      </c>
      <c r="AB5" s="38" t="s">
        <v>88</v>
      </c>
    </row>
    <row r="6" spans="1:28" x14ac:dyDescent="0.3">
      <c r="A6" s="5">
        <f t="shared" ref="A6:A68" si="3">A5+1</f>
        <v>3</v>
      </c>
      <c r="B6" s="1"/>
      <c r="C6" s="52" t="s">
        <v>84</v>
      </c>
      <c r="D6" s="53"/>
      <c r="E6" s="54"/>
      <c r="F6" s="18" t="s">
        <v>81</v>
      </c>
      <c r="G6" s="18">
        <f>D4-36</f>
        <v>564</v>
      </c>
      <c r="H6" s="33">
        <f>E4-26</f>
        <v>534</v>
      </c>
      <c r="I6" s="1">
        <v>1</v>
      </c>
      <c r="J6" s="18" t="s">
        <v>86</v>
      </c>
      <c r="K6" s="1"/>
      <c r="L6" s="1"/>
      <c r="M6" s="1">
        <v>1</v>
      </c>
      <c r="N6" s="1">
        <v>1</v>
      </c>
      <c r="O6" s="1">
        <v>1</v>
      </c>
      <c r="P6" s="1">
        <v>1</v>
      </c>
      <c r="Q6" s="5"/>
      <c r="R6" s="7">
        <f t="shared" si="1"/>
        <v>7.32</v>
      </c>
      <c r="S6" s="7">
        <f t="shared" si="2"/>
        <v>7.32</v>
      </c>
      <c r="T6" s="7"/>
      <c r="U6" s="8" t="s">
        <v>78</v>
      </c>
      <c r="V6" s="21" t="str">
        <f t="shared" si="0"/>
        <v>KIT-B/U-B1-TOP</v>
      </c>
      <c r="X6" s="18" t="s">
        <v>115</v>
      </c>
      <c r="Y6" s="8">
        <v>2420</v>
      </c>
      <c r="Z6" s="8">
        <v>1210</v>
      </c>
      <c r="AA6" s="8">
        <v>150</v>
      </c>
      <c r="AB6" s="18" t="s">
        <v>115</v>
      </c>
    </row>
    <row r="7" spans="1:28" x14ac:dyDescent="0.3">
      <c r="A7" s="5">
        <f t="shared" si="3"/>
        <v>4</v>
      </c>
      <c r="B7" s="1"/>
      <c r="C7" s="1" t="s">
        <v>25</v>
      </c>
      <c r="D7" s="1"/>
      <c r="E7" s="1"/>
      <c r="F7" s="18" t="s">
        <v>82</v>
      </c>
      <c r="G7" s="18">
        <f>G6</f>
        <v>564</v>
      </c>
      <c r="H7" s="1">
        <f>H5</f>
        <v>560</v>
      </c>
      <c r="I7" s="1">
        <v>1</v>
      </c>
      <c r="J7" s="18" t="s">
        <v>86</v>
      </c>
      <c r="K7" s="1"/>
      <c r="L7" s="1"/>
      <c r="M7" s="1">
        <v>1</v>
      </c>
      <c r="N7" s="1">
        <v>1</v>
      </c>
      <c r="O7" s="1">
        <v>1</v>
      </c>
      <c r="P7" s="1">
        <v>1</v>
      </c>
      <c r="Q7" s="5"/>
      <c r="R7" s="7">
        <f t="shared" si="1"/>
        <v>7.4933333333333332</v>
      </c>
      <c r="S7" s="7">
        <f t="shared" si="2"/>
        <v>7.4933333333333332</v>
      </c>
      <c r="T7" s="7"/>
      <c r="U7" s="8" t="s">
        <v>78</v>
      </c>
      <c r="V7" s="21" t="str">
        <f t="shared" si="0"/>
        <v>KIT-B/U-B1-BTM</v>
      </c>
      <c r="X7" s="37" t="s">
        <v>117</v>
      </c>
      <c r="Y7" s="8">
        <v>2420</v>
      </c>
      <c r="Z7" s="8">
        <v>1210</v>
      </c>
      <c r="AA7" s="8">
        <v>150</v>
      </c>
      <c r="AB7" s="37" t="s">
        <v>117</v>
      </c>
    </row>
    <row r="8" spans="1:28" x14ac:dyDescent="0.3">
      <c r="A8" s="5">
        <f t="shared" si="3"/>
        <v>5</v>
      </c>
      <c r="B8" s="1"/>
      <c r="C8" s="1"/>
      <c r="D8" s="1"/>
      <c r="E8" s="1"/>
      <c r="F8" s="18" t="s">
        <v>83</v>
      </c>
      <c r="G8" s="18">
        <f>C4-36+16</f>
        <v>700</v>
      </c>
      <c r="H8" s="1">
        <f>D4-36+16</f>
        <v>580</v>
      </c>
      <c r="I8" s="1">
        <v>1</v>
      </c>
      <c r="J8" s="18" t="s">
        <v>87</v>
      </c>
      <c r="K8" s="1"/>
      <c r="L8" s="1"/>
      <c r="M8" s="1"/>
      <c r="N8" s="1"/>
      <c r="O8" s="1"/>
      <c r="P8" s="1"/>
      <c r="Q8" s="5"/>
      <c r="R8" s="7">
        <f t="shared" si="1"/>
        <v>8.5333333333333332</v>
      </c>
      <c r="S8" s="7"/>
      <c r="T8" s="7"/>
      <c r="U8" s="8" t="s">
        <v>78</v>
      </c>
      <c r="V8" s="21" t="str">
        <f t="shared" si="0"/>
        <v>KIT-B/U-B1-BACK UP</v>
      </c>
      <c r="X8" s="18" t="s">
        <v>116</v>
      </c>
      <c r="Y8" s="8">
        <v>2420</v>
      </c>
      <c r="Z8" s="8">
        <v>1210</v>
      </c>
      <c r="AA8" s="8">
        <v>150</v>
      </c>
      <c r="AB8" s="18" t="s">
        <v>116</v>
      </c>
    </row>
    <row r="9" spans="1:28" x14ac:dyDescent="0.3">
      <c r="A9" s="5">
        <f t="shared" si="3"/>
        <v>6</v>
      </c>
      <c r="B9" s="1"/>
      <c r="C9" s="1"/>
      <c r="D9" s="1"/>
      <c r="E9" s="1"/>
      <c r="F9" s="18" t="s">
        <v>85</v>
      </c>
      <c r="G9" s="32">
        <f>C4-30</f>
        <v>690</v>
      </c>
      <c r="H9" s="1">
        <f>D4-2</f>
        <v>598</v>
      </c>
      <c r="I9" s="1">
        <v>1</v>
      </c>
      <c r="J9" s="38" t="s">
        <v>88</v>
      </c>
      <c r="K9" s="1"/>
      <c r="L9" s="1"/>
      <c r="M9" s="1">
        <v>3</v>
      </c>
      <c r="N9" s="1">
        <v>3</v>
      </c>
      <c r="O9" s="1">
        <v>3</v>
      </c>
      <c r="P9" s="1">
        <v>3</v>
      </c>
      <c r="Q9" s="5"/>
      <c r="R9" s="7">
        <f t="shared" si="1"/>
        <v>8.586666666666666</v>
      </c>
      <c r="S9" s="7"/>
      <c r="T9" s="7">
        <f>R9</f>
        <v>8.586666666666666</v>
      </c>
      <c r="U9" s="8" t="s">
        <v>78</v>
      </c>
      <c r="V9" s="21" t="str">
        <f t="shared" si="0"/>
        <v>KIT-B/U-B1-SHUTTER</v>
      </c>
      <c r="X9" s="44" t="s">
        <v>118</v>
      </c>
      <c r="Y9" s="8">
        <v>2420</v>
      </c>
      <c r="Z9" s="8">
        <v>1210</v>
      </c>
      <c r="AA9" s="8">
        <v>150</v>
      </c>
      <c r="AB9" s="44" t="s">
        <v>118</v>
      </c>
    </row>
    <row r="10" spans="1:28" x14ac:dyDescent="0.3">
      <c r="A10" s="5">
        <f t="shared" si="3"/>
        <v>7</v>
      </c>
      <c r="B10" s="1"/>
      <c r="C10" s="1"/>
      <c r="D10" s="1"/>
      <c r="E10" s="1"/>
      <c r="F10" s="18" t="s">
        <v>103</v>
      </c>
      <c r="G10" s="32">
        <f>C4</f>
        <v>720</v>
      </c>
      <c r="H10" s="1">
        <v>100</v>
      </c>
      <c r="I10" s="1">
        <v>1</v>
      </c>
      <c r="J10" s="38" t="s">
        <v>88</v>
      </c>
      <c r="K10" s="1"/>
      <c r="L10" s="1"/>
      <c r="M10" s="1">
        <v>3</v>
      </c>
      <c r="N10" s="1">
        <v>3</v>
      </c>
      <c r="O10" s="1">
        <v>3</v>
      </c>
      <c r="P10" s="1">
        <v>3</v>
      </c>
      <c r="Q10" s="5"/>
      <c r="R10" s="7">
        <f t="shared" si="1"/>
        <v>5.4666666666666668</v>
      </c>
      <c r="S10" s="7"/>
      <c r="T10" s="7">
        <f>R10</f>
        <v>5.4666666666666668</v>
      </c>
      <c r="U10" s="8" t="s">
        <v>78</v>
      </c>
      <c r="V10" s="21" t="str">
        <f t="shared" si="0"/>
        <v>KIT-B/U-B1-FILLERS</v>
      </c>
      <c r="X10" s="37" t="s">
        <v>136</v>
      </c>
      <c r="Y10" s="8">
        <v>2420</v>
      </c>
      <c r="Z10" s="8">
        <v>1210</v>
      </c>
      <c r="AA10" s="8">
        <v>150</v>
      </c>
      <c r="AB10" s="37" t="s">
        <v>136</v>
      </c>
    </row>
    <row r="11" spans="1:28" x14ac:dyDescent="0.3">
      <c r="A11" s="5">
        <f t="shared" si="3"/>
        <v>8</v>
      </c>
      <c r="B11" s="24" t="s">
        <v>91</v>
      </c>
      <c r="C11" s="24">
        <v>720</v>
      </c>
      <c r="D11" s="24">
        <v>200</v>
      </c>
      <c r="E11" s="24">
        <v>560</v>
      </c>
      <c r="F11" s="18" t="s">
        <v>79</v>
      </c>
      <c r="G11" s="18">
        <f>C11</f>
        <v>720</v>
      </c>
      <c r="H11" s="1">
        <f>E11</f>
        <v>560</v>
      </c>
      <c r="I11" s="1">
        <v>1</v>
      </c>
      <c r="J11" s="18" t="s">
        <v>86</v>
      </c>
      <c r="K11" s="1"/>
      <c r="L11" s="1"/>
      <c r="M11" s="1">
        <v>1</v>
      </c>
      <c r="N11" s="1">
        <v>1</v>
      </c>
      <c r="O11" s="1">
        <v>1</v>
      </c>
      <c r="P11" s="1">
        <v>1</v>
      </c>
      <c r="Q11" s="5"/>
      <c r="R11" s="7">
        <f t="shared" si="1"/>
        <v>8.5333333333333332</v>
      </c>
      <c r="S11" s="7">
        <f t="shared" ref="S11:S14" si="4">R11</f>
        <v>8.5333333333333332</v>
      </c>
      <c r="T11" s="7"/>
      <c r="U11" s="8" t="s">
        <v>91</v>
      </c>
      <c r="V11" s="21" t="str">
        <f t="shared" si="0"/>
        <v>KIT-B/U-B2-LHS</v>
      </c>
      <c r="X11" s="41" t="s">
        <v>137</v>
      </c>
      <c r="Y11" s="8">
        <v>2420</v>
      </c>
      <c r="Z11" s="8">
        <v>1210</v>
      </c>
      <c r="AA11" s="8">
        <v>150</v>
      </c>
      <c r="AB11" s="41" t="s">
        <v>137</v>
      </c>
    </row>
    <row r="12" spans="1:28" x14ac:dyDescent="0.3">
      <c r="A12" s="5">
        <f t="shared" si="3"/>
        <v>9</v>
      </c>
      <c r="B12" s="33" t="s">
        <v>90</v>
      </c>
      <c r="C12" s="1"/>
      <c r="D12" s="1"/>
      <c r="E12" s="1"/>
      <c r="F12" s="18" t="s">
        <v>80</v>
      </c>
      <c r="G12" s="18">
        <f>G11</f>
        <v>720</v>
      </c>
      <c r="H12" s="1">
        <f>H11</f>
        <v>560</v>
      </c>
      <c r="I12" s="1">
        <v>1</v>
      </c>
      <c r="J12" s="18" t="s">
        <v>86</v>
      </c>
      <c r="K12" s="1"/>
      <c r="L12" s="1"/>
      <c r="M12" s="1">
        <v>1</v>
      </c>
      <c r="N12" s="1">
        <v>1</v>
      </c>
      <c r="O12" s="1">
        <v>1</v>
      </c>
      <c r="P12" s="1">
        <v>1</v>
      </c>
      <c r="Q12" s="5"/>
      <c r="R12" s="7">
        <f t="shared" si="1"/>
        <v>8.5333333333333332</v>
      </c>
      <c r="S12" s="7">
        <f t="shared" si="4"/>
        <v>8.5333333333333332</v>
      </c>
      <c r="T12" s="7"/>
      <c r="U12" s="8" t="s">
        <v>91</v>
      </c>
      <c r="V12" s="21" t="str">
        <f t="shared" si="0"/>
        <v>KIT-B/U-B2-RHS</v>
      </c>
      <c r="X12" s="37" t="s">
        <v>138</v>
      </c>
      <c r="Y12" s="8">
        <v>2420</v>
      </c>
      <c r="Z12" s="8">
        <v>1210</v>
      </c>
      <c r="AA12" s="8">
        <v>150</v>
      </c>
      <c r="AB12" s="37" t="s">
        <v>138</v>
      </c>
    </row>
    <row r="13" spans="1:28" x14ac:dyDescent="0.3">
      <c r="A13" s="5">
        <f t="shared" si="3"/>
        <v>10</v>
      </c>
      <c r="B13" s="1"/>
      <c r="C13" s="52" t="s">
        <v>84</v>
      </c>
      <c r="D13" s="53"/>
      <c r="E13" s="54"/>
      <c r="F13" s="18" t="s">
        <v>81</v>
      </c>
      <c r="G13" s="18">
        <f>D11-36</f>
        <v>164</v>
      </c>
      <c r="H13" s="33">
        <f>E11-26</f>
        <v>534</v>
      </c>
      <c r="I13" s="1">
        <v>1</v>
      </c>
      <c r="J13" s="18" t="s">
        <v>86</v>
      </c>
      <c r="K13" s="1"/>
      <c r="L13" s="1"/>
      <c r="M13" s="1">
        <v>1</v>
      </c>
      <c r="N13" s="1">
        <v>1</v>
      </c>
      <c r="O13" s="1">
        <v>1</v>
      </c>
      <c r="P13" s="1">
        <v>1</v>
      </c>
      <c r="Q13" s="5"/>
      <c r="R13" s="7">
        <f t="shared" si="1"/>
        <v>4.6533333333333333</v>
      </c>
      <c r="S13" s="7">
        <f t="shared" si="4"/>
        <v>4.6533333333333333</v>
      </c>
      <c r="T13" s="7"/>
      <c r="U13" s="8" t="s">
        <v>91</v>
      </c>
      <c r="V13" s="21" t="str">
        <f t="shared" si="0"/>
        <v>KIT-B/U-B2-TOP</v>
      </c>
      <c r="X13" s="39" t="s">
        <v>139</v>
      </c>
      <c r="Y13" s="8">
        <v>2420</v>
      </c>
      <c r="Z13" s="8">
        <v>1210</v>
      </c>
      <c r="AA13" s="8">
        <v>150</v>
      </c>
      <c r="AB13" s="39" t="s">
        <v>139</v>
      </c>
    </row>
    <row r="14" spans="1:28" x14ac:dyDescent="0.3">
      <c r="A14" s="5">
        <f t="shared" si="3"/>
        <v>11</v>
      </c>
      <c r="B14" s="1"/>
      <c r="C14" s="1" t="s">
        <v>25</v>
      </c>
      <c r="D14" s="1"/>
      <c r="E14" s="1"/>
      <c r="F14" s="18" t="s">
        <v>82</v>
      </c>
      <c r="G14" s="18">
        <f>G13</f>
        <v>164</v>
      </c>
      <c r="H14" s="1">
        <f>H12</f>
        <v>560</v>
      </c>
      <c r="I14" s="1">
        <v>1</v>
      </c>
      <c r="J14" s="18" t="s">
        <v>86</v>
      </c>
      <c r="K14" s="1"/>
      <c r="L14" s="1"/>
      <c r="M14" s="1">
        <v>1</v>
      </c>
      <c r="N14" s="1">
        <v>1</v>
      </c>
      <c r="O14" s="1">
        <v>1</v>
      </c>
      <c r="P14" s="1">
        <v>1</v>
      </c>
      <c r="Q14" s="5"/>
      <c r="R14" s="7">
        <f t="shared" si="1"/>
        <v>4.8266666666666671</v>
      </c>
      <c r="S14" s="7">
        <f t="shared" si="4"/>
        <v>4.8266666666666671</v>
      </c>
      <c r="T14" s="7"/>
      <c r="U14" s="8" t="s">
        <v>91</v>
      </c>
      <c r="V14" s="21" t="str">
        <f t="shared" si="0"/>
        <v>KIT-B/U-B2-BTM</v>
      </c>
      <c r="X14"/>
      <c r="AB14"/>
    </row>
    <row r="15" spans="1:28" x14ac:dyDescent="0.3">
      <c r="A15" s="5">
        <f t="shared" si="3"/>
        <v>12</v>
      </c>
      <c r="B15" s="1"/>
      <c r="C15" s="1"/>
      <c r="D15" s="1"/>
      <c r="E15" s="1"/>
      <c r="F15" s="18" t="s">
        <v>83</v>
      </c>
      <c r="G15" s="18">
        <f>C11-36+16</f>
        <v>700</v>
      </c>
      <c r="H15" s="1">
        <f>D11-36+16</f>
        <v>180</v>
      </c>
      <c r="I15" s="1">
        <v>1</v>
      </c>
      <c r="J15" s="18" t="s">
        <v>87</v>
      </c>
      <c r="K15" s="1"/>
      <c r="L15" s="1"/>
      <c r="M15" s="1"/>
      <c r="N15" s="1"/>
      <c r="O15" s="1"/>
      <c r="P15" s="1"/>
      <c r="Q15" s="5"/>
      <c r="R15" s="7">
        <f t="shared" si="1"/>
        <v>5.8666666666666663</v>
      </c>
      <c r="S15" s="7"/>
      <c r="T15" s="7"/>
      <c r="U15" s="8" t="s">
        <v>91</v>
      </c>
      <c r="V15" s="21" t="str">
        <f t="shared" si="0"/>
        <v>KIT-B/U-B2-BACK UP</v>
      </c>
      <c r="X15"/>
      <c r="AB15"/>
    </row>
    <row r="16" spans="1:28" x14ac:dyDescent="0.3">
      <c r="A16" s="5">
        <f t="shared" si="3"/>
        <v>13</v>
      </c>
      <c r="B16" s="1"/>
      <c r="C16" s="1"/>
      <c r="D16" s="1"/>
      <c r="E16" s="1"/>
      <c r="F16" s="18" t="s">
        <v>97</v>
      </c>
      <c r="G16" s="32">
        <f>C11-30</f>
        <v>690</v>
      </c>
      <c r="H16" s="1">
        <f>D11-2</f>
        <v>198</v>
      </c>
      <c r="I16" s="1">
        <v>1</v>
      </c>
      <c r="J16" s="38" t="s">
        <v>88</v>
      </c>
      <c r="K16" s="1"/>
      <c r="L16" s="1"/>
      <c r="M16" s="1">
        <v>3</v>
      </c>
      <c r="N16" s="1">
        <v>3</v>
      </c>
      <c r="O16" s="1">
        <v>3</v>
      </c>
      <c r="P16" s="1">
        <v>3</v>
      </c>
      <c r="Q16" s="5"/>
      <c r="R16" s="7">
        <f t="shared" si="1"/>
        <v>5.92</v>
      </c>
      <c r="S16" s="7"/>
      <c r="T16" s="7">
        <f>R16</f>
        <v>5.92</v>
      </c>
      <c r="U16" s="8" t="s">
        <v>91</v>
      </c>
      <c r="V16" s="21" t="str">
        <f t="shared" si="0"/>
        <v>KIT-B/U-B2-FACIA</v>
      </c>
      <c r="X16"/>
      <c r="AB16"/>
    </row>
    <row r="17" spans="1:28" x14ac:dyDescent="0.3">
      <c r="A17" s="5">
        <f t="shared" si="3"/>
        <v>14</v>
      </c>
      <c r="B17" s="24" t="s">
        <v>92</v>
      </c>
      <c r="C17" s="24">
        <v>720</v>
      </c>
      <c r="D17" s="24">
        <v>800</v>
      </c>
      <c r="E17" s="24">
        <v>560</v>
      </c>
      <c r="F17" s="18" t="s">
        <v>79</v>
      </c>
      <c r="G17" s="18">
        <f>C17</f>
        <v>720</v>
      </c>
      <c r="H17" s="1">
        <f>E17</f>
        <v>560</v>
      </c>
      <c r="I17" s="1">
        <v>1</v>
      </c>
      <c r="J17" s="18" t="s">
        <v>86</v>
      </c>
      <c r="K17" s="1"/>
      <c r="L17" s="1"/>
      <c r="M17" s="1">
        <v>1</v>
      </c>
      <c r="N17" s="1">
        <v>1</v>
      </c>
      <c r="O17" s="1">
        <v>1</v>
      </c>
      <c r="P17" s="1">
        <v>1</v>
      </c>
      <c r="Q17" s="5"/>
      <c r="R17" s="7">
        <f t="shared" si="1"/>
        <v>8.5333333333333332</v>
      </c>
      <c r="S17" s="7">
        <f t="shared" ref="S17:S20" si="5">R17</f>
        <v>8.5333333333333332</v>
      </c>
      <c r="T17" s="7"/>
      <c r="U17" s="8" t="s">
        <v>92</v>
      </c>
      <c r="V17" s="21" t="str">
        <f t="shared" si="0"/>
        <v>KIT-B/U-B3-LHS</v>
      </c>
      <c r="X17"/>
      <c r="AB17"/>
    </row>
    <row r="18" spans="1:28" x14ac:dyDescent="0.3">
      <c r="A18" s="5">
        <f t="shared" si="3"/>
        <v>15</v>
      </c>
      <c r="B18" s="33" t="s">
        <v>93</v>
      </c>
      <c r="C18" s="1"/>
      <c r="D18" s="1"/>
      <c r="E18" s="1"/>
      <c r="F18" s="18" t="s">
        <v>80</v>
      </c>
      <c r="G18" s="18">
        <f>G17</f>
        <v>720</v>
      </c>
      <c r="H18" s="1">
        <f>H17</f>
        <v>560</v>
      </c>
      <c r="I18" s="1">
        <v>1</v>
      </c>
      <c r="J18" s="18" t="s">
        <v>86</v>
      </c>
      <c r="K18" s="1"/>
      <c r="L18" s="1"/>
      <c r="M18" s="1">
        <v>1</v>
      </c>
      <c r="N18" s="1">
        <v>1</v>
      </c>
      <c r="O18" s="1">
        <v>1</v>
      </c>
      <c r="P18" s="1">
        <v>1</v>
      </c>
      <c r="Q18" s="5"/>
      <c r="R18" s="7">
        <f t="shared" si="1"/>
        <v>8.5333333333333332</v>
      </c>
      <c r="S18" s="7">
        <f t="shared" si="5"/>
        <v>8.5333333333333332</v>
      </c>
      <c r="T18" s="7"/>
      <c r="U18" s="8" t="s">
        <v>92</v>
      </c>
      <c r="V18" s="21" t="str">
        <f t="shared" si="0"/>
        <v>KIT-B/U-B3-RHS</v>
      </c>
      <c r="X18"/>
      <c r="AB18"/>
    </row>
    <row r="19" spans="1:28" x14ac:dyDescent="0.3">
      <c r="A19" s="5">
        <f t="shared" si="3"/>
        <v>16</v>
      </c>
      <c r="B19" s="1"/>
      <c r="C19" s="52" t="s">
        <v>94</v>
      </c>
      <c r="D19" s="53"/>
      <c r="E19" s="54"/>
      <c r="F19" s="18" t="s">
        <v>81</v>
      </c>
      <c r="G19" s="18">
        <f>D17-36</f>
        <v>764</v>
      </c>
      <c r="H19" s="33">
        <f>E17-26</f>
        <v>534</v>
      </c>
      <c r="I19" s="1">
        <v>1</v>
      </c>
      <c r="J19" s="18" t="s">
        <v>86</v>
      </c>
      <c r="K19" s="1"/>
      <c r="L19" s="1"/>
      <c r="M19" s="1">
        <v>1</v>
      </c>
      <c r="N19" s="1">
        <v>1</v>
      </c>
      <c r="O19" s="1">
        <v>1</v>
      </c>
      <c r="P19" s="1">
        <v>1</v>
      </c>
      <c r="Q19" s="5"/>
      <c r="R19" s="7">
        <f t="shared" si="1"/>
        <v>8.6533333333333342</v>
      </c>
      <c r="S19" s="7">
        <f t="shared" si="5"/>
        <v>8.6533333333333342</v>
      </c>
      <c r="T19" s="7"/>
      <c r="U19" s="8" t="s">
        <v>92</v>
      </c>
      <c r="V19" s="21" t="str">
        <f t="shared" si="0"/>
        <v>KIT-B/U-B3-TOP</v>
      </c>
      <c r="X19"/>
      <c r="AB19"/>
    </row>
    <row r="20" spans="1:28" x14ac:dyDescent="0.3">
      <c r="A20" s="5">
        <f t="shared" si="3"/>
        <v>17</v>
      </c>
      <c r="B20" s="1"/>
      <c r="C20" s="1" t="s">
        <v>25</v>
      </c>
      <c r="D20" s="1"/>
      <c r="E20" s="1"/>
      <c r="F20" s="18" t="s">
        <v>82</v>
      </c>
      <c r="G20" s="18">
        <f>G19</f>
        <v>764</v>
      </c>
      <c r="H20" s="1">
        <f>H18</f>
        <v>560</v>
      </c>
      <c r="I20" s="1">
        <v>1</v>
      </c>
      <c r="J20" s="18" t="s">
        <v>86</v>
      </c>
      <c r="K20" s="1"/>
      <c r="L20" s="1"/>
      <c r="M20" s="1">
        <v>1</v>
      </c>
      <c r="N20" s="1">
        <v>1</v>
      </c>
      <c r="O20" s="1">
        <v>1</v>
      </c>
      <c r="P20" s="1">
        <v>1</v>
      </c>
      <c r="Q20" s="5"/>
      <c r="R20" s="7">
        <f t="shared" si="1"/>
        <v>8.8266666666666662</v>
      </c>
      <c r="S20" s="7">
        <f t="shared" si="5"/>
        <v>8.8266666666666662</v>
      </c>
      <c r="T20" s="7"/>
      <c r="U20" s="8" t="s">
        <v>92</v>
      </c>
      <c r="V20" s="21" t="str">
        <f t="shared" si="0"/>
        <v>KIT-B/U-B3-BTM</v>
      </c>
      <c r="X20"/>
      <c r="AB20"/>
    </row>
    <row r="21" spans="1:28" x14ac:dyDescent="0.3">
      <c r="A21" s="5">
        <f t="shared" si="3"/>
        <v>18</v>
      </c>
      <c r="B21" s="1"/>
      <c r="C21" s="1"/>
      <c r="D21" s="1"/>
      <c r="E21" s="1"/>
      <c r="F21" s="18" t="s">
        <v>83</v>
      </c>
      <c r="G21" s="18">
        <f>C17-36+16</f>
        <v>700</v>
      </c>
      <c r="H21" s="1">
        <f>D17-36+16</f>
        <v>780</v>
      </c>
      <c r="I21" s="1">
        <v>1</v>
      </c>
      <c r="J21" s="18" t="s">
        <v>87</v>
      </c>
      <c r="K21" s="1"/>
      <c r="L21" s="1"/>
      <c r="M21" s="1"/>
      <c r="N21" s="1"/>
      <c r="O21" s="1"/>
      <c r="P21" s="1"/>
      <c r="Q21" s="5"/>
      <c r="R21" s="7">
        <f t="shared" si="1"/>
        <v>9.8666666666666671</v>
      </c>
      <c r="S21" s="7"/>
      <c r="T21" s="7"/>
      <c r="U21" s="8" t="s">
        <v>92</v>
      </c>
      <c r="V21" s="21" t="str">
        <f t="shared" si="0"/>
        <v>KIT-B/U-B3-BACK UP</v>
      </c>
      <c r="X21"/>
      <c r="AB21"/>
    </row>
    <row r="22" spans="1:28" x14ac:dyDescent="0.3">
      <c r="A22" s="5">
        <f t="shared" si="3"/>
        <v>19</v>
      </c>
      <c r="B22" s="5"/>
      <c r="C22" s="5"/>
      <c r="D22" s="5"/>
      <c r="E22" s="5"/>
      <c r="F22" s="18" t="s">
        <v>95</v>
      </c>
      <c r="G22" s="1">
        <f>D17-36</f>
        <v>764</v>
      </c>
      <c r="H22" s="1">
        <f>520</f>
        <v>520</v>
      </c>
      <c r="I22" s="1">
        <v>3</v>
      </c>
      <c r="J22" s="18" t="s">
        <v>86</v>
      </c>
      <c r="K22" s="1"/>
      <c r="L22" s="1"/>
      <c r="M22" s="1">
        <v>1</v>
      </c>
      <c r="N22" s="1">
        <v>1</v>
      </c>
      <c r="O22" s="1">
        <v>1</v>
      </c>
      <c r="P22" s="1">
        <v>1</v>
      </c>
      <c r="Q22" s="5"/>
      <c r="R22" s="7">
        <f t="shared" si="1"/>
        <v>25.68</v>
      </c>
      <c r="S22" s="7">
        <f t="shared" ref="S22:S23" si="6">R22</f>
        <v>25.68</v>
      </c>
      <c r="T22" s="7"/>
      <c r="U22" s="8" t="s">
        <v>92</v>
      </c>
      <c r="V22" s="21" t="str">
        <f t="shared" si="0"/>
        <v>KIT-B/U-B3-TDM BTM</v>
      </c>
      <c r="X22"/>
      <c r="AB22"/>
    </row>
    <row r="23" spans="1:28" x14ac:dyDescent="0.3">
      <c r="A23" s="5">
        <f t="shared" si="3"/>
        <v>20</v>
      </c>
      <c r="B23" s="5"/>
      <c r="C23" s="5"/>
      <c r="D23" s="5"/>
      <c r="E23" s="5"/>
      <c r="F23" s="18" t="s">
        <v>96</v>
      </c>
      <c r="G23" s="1">
        <f>G22</f>
        <v>764</v>
      </c>
      <c r="H23" s="1">
        <f>200</f>
        <v>200</v>
      </c>
      <c r="I23" s="1">
        <v>3</v>
      </c>
      <c r="J23" s="18" t="s">
        <v>86</v>
      </c>
      <c r="K23" s="1"/>
      <c r="L23" s="1"/>
      <c r="M23" s="1">
        <v>1</v>
      </c>
      <c r="N23" s="1">
        <v>1</v>
      </c>
      <c r="O23" s="1">
        <v>1</v>
      </c>
      <c r="P23" s="1">
        <v>1</v>
      </c>
      <c r="Q23" s="5"/>
      <c r="R23" s="7">
        <f t="shared" si="1"/>
        <v>19.28</v>
      </c>
      <c r="S23" s="7">
        <f t="shared" si="6"/>
        <v>19.28</v>
      </c>
      <c r="T23" s="7"/>
      <c r="U23" s="8" t="s">
        <v>92</v>
      </c>
      <c r="V23" s="21" t="str">
        <f t="shared" si="0"/>
        <v>KIT-B/U-B3-TDM BACK</v>
      </c>
      <c r="X23"/>
      <c r="AB23"/>
    </row>
    <row r="24" spans="1:28" x14ac:dyDescent="0.3">
      <c r="A24" s="5">
        <f t="shared" si="3"/>
        <v>21</v>
      </c>
      <c r="B24" s="5"/>
      <c r="C24" s="5"/>
      <c r="D24" s="5"/>
      <c r="E24" s="5"/>
      <c r="F24" s="18" t="s">
        <v>97</v>
      </c>
      <c r="G24" s="30">
        <f>C17/4-30</f>
        <v>150</v>
      </c>
      <c r="H24" s="1">
        <f>D17-2</f>
        <v>798</v>
      </c>
      <c r="I24" s="1">
        <v>1</v>
      </c>
      <c r="J24" s="38" t="s">
        <v>88</v>
      </c>
      <c r="K24" s="1"/>
      <c r="L24" s="1"/>
      <c r="M24" s="1">
        <v>3</v>
      </c>
      <c r="N24" s="1">
        <v>3</v>
      </c>
      <c r="O24" s="1">
        <v>3</v>
      </c>
      <c r="P24" s="1">
        <v>3</v>
      </c>
      <c r="Q24" s="5"/>
      <c r="R24" s="7">
        <f t="shared" si="1"/>
        <v>6.32</v>
      </c>
      <c r="S24" s="7"/>
      <c r="T24" s="7">
        <f t="shared" ref="T24:T26" si="7">R24</f>
        <v>6.32</v>
      </c>
      <c r="U24" s="8" t="s">
        <v>92</v>
      </c>
      <c r="V24" s="21" t="str">
        <f t="shared" si="0"/>
        <v>KIT-B/U-B3-FACIA</v>
      </c>
      <c r="X24"/>
      <c r="AB24"/>
    </row>
    <row r="25" spans="1:28" x14ac:dyDescent="0.3">
      <c r="A25" s="5">
        <f t="shared" si="3"/>
        <v>22</v>
      </c>
      <c r="B25" s="5"/>
      <c r="C25" s="5"/>
      <c r="D25" s="5"/>
      <c r="E25" s="5"/>
      <c r="F25" s="18" t="s">
        <v>97</v>
      </c>
      <c r="G25" s="30">
        <f>C17/4-15</f>
        <v>165</v>
      </c>
      <c r="H25" s="1">
        <f>H24</f>
        <v>798</v>
      </c>
      <c r="I25" s="1">
        <v>1</v>
      </c>
      <c r="J25" s="38" t="s">
        <v>88</v>
      </c>
      <c r="K25" s="1"/>
      <c r="L25" s="1"/>
      <c r="M25" s="1">
        <v>3</v>
      </c>
      <c r="N25" s="1">
        <v>3</v>
      </c>
      <c r="O25" s="1">
        <v>3</v>
      </c>
      <c r="P25" s="1">
        <v>3</v>
      </c>
      <c r="Q25" s="5"/>
      <c r="R25" s="7">
        <f t="shared" si="1"/>
        <v>6.42</v>
      </c>
      <c r="S25" s="7"/>
      <c r="T25" s="7">
        <f t="shared" si="7"/>
        <v>6.42</v>
      </c>
      <c r="U25" s="8" t="s">
        <v>92</v>
      </c>
      <c r="V25" s="21" t="str">
        <f t="shared" si="0"/>
        <v>KIT-B/U-B3-FACIA</v>
      </c>
      <c r="X25"/>
      <c r="AB25"/>
    </row>
    <row r="26" spans="1:28" x14ac:dyDescent="0.3">
      <c r="A26" s="5">
        <f t="shared" si="3"/>
        <v>23</v>
      </c>
      <c r="B26" s="5"/>
      <c r="C26" s="5"/>
      <c r="D26" s="5"/>
      <c r="E26" s="5"/>
      <c r="F26" s="18" t="s">
        <v>97</v>
      </c>
      <c r="G26" s="30">
        <f>C17/2-15</f>
        <v>345</v>
      </c>
      <c r="H26" s="1">
        <f>H25</f>
        <v>798</v>
      </c>
      <c r="I26" s="1">
        <v>1</v>
      </c>
      <c r="J26" s="38" t="s">
        <v>88</v>
      </c>
      <c r="K26" s="1"/>
      <c r="L26" s="1"/>
      <c r="M26" s="1">
        <v>3</v>
      </c>
      <c r="N26" s="1">
        <v>3</v>
      </c>
      <c r="O26" s="1">
        <v>3</v>
      </c>
      <c r="P26" s="1">
        <v>3</v>
      </c>
      <c r="Q26" s="5"/>
      <c r="R26" s="7">
        <f t="shared" si="1"/>
        <v>7.62</v>
      </c>
      <c r="S26" s="7"/>
      <c r="T26" s="7">
        <f t="shared" si="7"/>
        <v>7.62</v>
      </c>
      <c r="U26" s="8" t="s">
        <v>92</v>
      </c>
      <c r="V26" s="21" t="str">
        <f t="shared" si="0"/>
        <v>KIT-B/U-B3-FACIA</v>
      </c>
      <c r="X26"/>
      <c r="AB26"/>
    </row>
    <row r="27" spans="1:28" x14ac:dyDescent="0.3">
      <c r="A27" s="5">
        <f t="shared" si="3"/>
        <v>24</v>
      </c>
      <c r="B27" s="48" t="s">
        <v>98</v>
      </c>
      <c r="C27" s="48">
        <v>720</v>
      </c>
      <c r="D27" s="48">
        <f>410+580</f>
        <v>990</v>
      </c>
      <c r="E27" s="48">
        <v>560</v>
      </c>
      <c r="F27" s="18" t="s">
        <v>79</v>
      </c>
      <c r="G27" s="18">
        <f>C27</f>
        <v>720</v>
      </c>
      <c r="H27" s="1">
        <f>E27</f>
        <v>560</v>
      </c>
      <c r="I27" s="1">
        <v>1</v>
      </c>
      <c r="J27" s="18" t="s">
        <v>86</v>
      </c>
      <c r="K27" s="1"/>
      <c r="L27" s="1"/>
      <c r="M27" s="1">
        <v>1</v>
      </c>
      <c r="N27" s="1">
        <v>1</v>
      </c>
      <c r="O27" s="1">
        <v>1</v>
      </c>
      <c r="P27" s="1">
        <v>1</v>
      </c>
      <c r="Q27" s="5"/>
      <c r="R27" s="7">
        <f t="shared" si="1"/>
        <v>8.5333333333333332</v>
      </c>
      <c r="S27" s="7">
        <f t="shared" ref="S27:S30" si="8">R27</f>
        <v>8.5333333333333332</v>
      </c>
      <c r="T27" s="7"/>
      <c r="U27" s="8" t="s">
        <v>98</v>
      </c>
      <c r="V27" s="21" t="str">
        <f t="shared" si="0"/>
        <v>KIT-B/U-B4-LHS</v>
      </c>
      <c r="X27"/>
      <c r="AB27"/>
    </row>
    <row r="28" spans="1:28" x14ac:dyDescent="0.3">
      <c r="A28" s="5">
        <f t="shared" si="3"/>
        <v>25</v>
      </c>
      <c r="B28" s="33" t="s">
        <v>99</v>
      </c>
      <c r="C28" s="48">
        <v>720</v>
      </c>
      <c r="D28" s="48">
        <f>580+410</f>
        <v>990</v>
      </c>
      <c r="E28" s="48">
        <v>560</v>
      </c>
      <c r="F28" s="18" t="s">
        <v>80</v>
      </c>
      <c r="G28" s="18">
        <f>C28</f>
        <v>720</v>
      </c>
      <c r="H28" s="1">
        <f>E28</f>
        <v>560</v>
      </c>
      <c r="I28" s="1">
        <v>1</v>
      </c>
      <c r="J28" s="18" t="s">
        <v>86</v>
      </c>
      <c r="K28" s="1"/>
      <c r="L28" s="1"/>
      <c r="M28" s="1">
        <v>1</v>
      </c>
      <c r="N28" s="1">
        <v>1</v>
      </c>
      <c r="O28" s="1">
        <v>1</v>
      </c>
      <c r="P28" s="1">
        <v>1</v>
      </c>
      <c r="Q28" s="5"/>
      <c r="R28" s="7">
        <f t="shared" si="1"/>
        <v>8.5333333333333332</v>
      </c>
      <c r="S28" s="7">
        <f t="shared" si="8"/>
        <v>8.5333333333333332</v>
      </c>
      <c r="T28" s="7"/>
      <c r="U28" s="8" t="s">
        <v>98</v>
      </c>
      <c r="V28" s="21" t="str">
        <f t="shared" si="0"/>
        <v>KIT-B/U-B4-RHS</v>
      </c>
      <c r="X28"/>
      <c r="AB28"/>
    </row>
    <row r="29" spans="1:28" x14ac:dyDescent="0.3">
      <c r="A29" s="5">
        <f t="shared" si="3"/>
        <v>26</v>
      </c>
      <c r="B29" s="46" t="s">
        <v>150</v>
      </c>
      <c r="C29" s="52" t="s">
        <v>84</v>
      </c>
      <c r="D29" s="53"/>
      <c r="E29" s="54"/>
      <c r="F29" s="18" t="s">
        <v>100</v>
      </c>
      <c r="G29" s="36">
        <f>D27-18</f>
        <v>972</v>
      </c>
      <c r="H29" s="33">
        <f>D27-18</f>
        <v>972</v>
      </c>
      <c r="I29" s="1">
        <v>1</v>
      </c>
      <c r="J29" s="18" t="s">
        <v>86</v>
      </c>
      <c r="K29" s="1"/>
      <c r="L29" s="1"/>
      <c r="M29" s="1">
        <v>1</v>
      </c>
      <c r="N29" s="1">
        <v>1</v>
      </c>
      <c r="O29" s="1">
        <v>1</v>
      </c>
      <c r="P29" s="1">
        <v>1</v>
      </c>
      <c r="Q29" s="5"/>
      <c r="R29" s="7">
        <f t="shared" si="1"/>
        <v>12.96</v>
      </c>
      <c r="S29" s="7">
        <f t="shared" si="8"/>
        <v>12.96</v>
      </c>
      <c r="T29" s="7"/>
      <c r="U29" s="8" t="s">
        <v>98</v>
      </c>
      <c r="V29" s="21" t="str">
        <f t="shared" si="0"/>
        <v>KIT-B/U-B4-TOP-L CUT</v>
      </c>
      <c r="X29"/>
      <c r="AB29"/>
    </row>
    <row r="30" spans="1:28" x14ac:dyDescent="0.3">
      <c r="A30" s="5">
        <f t="shared" si="3"/>
        <v>27</v>
      </c>
      <c r="B30" s="46" t="s">
        <v>150</v>
      </c>
      <c r="C30" s="1" t="s">
        <v>25</v>
      </c>
      <c r="D30" s="1"/>
      <c r="E30" s="1"/>
      <c r="F30" s="18" t="s">
        <v>101</v>
      </c>
      <c r="G30" s="36">
        <f>G29</f>
        <v>972</v>
      </c>
      <c r="H30" s="33">
        <f>H29</f>
        <v>972</v>
      </c>
      <c r="I30" s="1">
        <v>1</v>
      </c>
      <c r="J30" s="18" t="s">
        <v>86</v>
      </c>
      <c r="K30" s="1"/>
      <c r="L30" s="1"/>
      <c r="M30" s="1">
        <v>1</v>
      </c>
      <c r="N30" s="1">
        <v>1</v>
      </c>
      <c r="O30" s="1">
        <v>1</v>
      </c>
      <c r="P30" s="1">
        <v>1</v>
      </c>
      <c r="Q30" s="5"/>
      <c r="R30" s="7">
        <f t="shared" si="1"/>
        <v>12.96</v>
      </c>
      <c r="S30" s="7">
        <f t="shared" si="8"/>
        <v>12.96</v>
      </c>
      <c r="T30" s="7"/>
      <c r="U30" s="8" t="s">
        <v>98</v>
      </c>
      <c r="V30" s="21" t="str">
        <f t="shared" si="0"/>
        <v>KIT-B/U-B4-BTM-L CUT</v>
      </c>
      <c r="X30"/>
      <c r="AB30"/>
    </row>
    <row r="31" spans="1:28" x14ac:dyDescent="0.3">
      <c r="A31" s="5">
        <f t="shared" si="3"/>
        <v>28</v>
      </c>
      <c r="B31" s="1"/>
      <c r="C31" s="1"/>
      <c r="D31" s="1"/>
      <c r="E31" s="1"/>
      <c r="F31" s="18" t="s">
        <v>83</v>
      </c>
      <c r="G31" s="18">
        <f>C27-36+16</f>
        <v>700</v>
      </c>
      <c r="H31" s="33">
        <f>D27-18+8</f>
        <v>980</v>
      </c>
      <c r="I31" s="1">
        <v>1</v>
      </c>
      <c r="J31" s="18" t="s">
        <v>87</v>
      </c>
      <c r="K31" s="1"/>
      <c r="L31" s="1"/>
      <c r="M31" s="1"/>
      <c r="N31" s="1"/>
      <c r="O31" s="1"/>
      <c r="P31" s="1"/>
      <c r="Q31" s="5"/>
      <c r="R31" s="7">
        <f t="shared" si="1"/>
        <v>11.2</v>
      </c>
      <c r="S31" s="7"/>
      <c r="T31" s="7"/>
      <c r="U31" s="8" t="s">
        <v>98</v>
      </c>
      <c r="V31" s="21" t="str">
        <f t="shared" si="0"/>
        <v>KIT-B/U-B4-BACK UP</v>
      </c>
      <c r="X31"/>
      <c r="AB31"/>
    </row>
    <row r="32" spans="1:28" x14ac:dyDescent="0.3">
      <c r="A32" s="5">
        <f t="shared" si="3"/>
        <v>29</v>
      </c>
      <c r="B32" s="1"/>
      <c r="C32" s="1"/>
      <c r="D32" s="1"/>
      <c r="E32" s="1"/>
      <c r="F32" s="18" t="s">
        <v>83</v>
      </c>
      <c r="G32" s="1">
        <f>C28-36+16</f>
        <v>700</v>
      </c>
      <c r="H32" s="33">
        <f>D28-18+8-20</f>
        <v>960</v>
      </c>
      <c r="I32" s="1">
        <v>1</v>
      </c>
      <c r="J32" s="18" t="s">
        <v>87</v>
      </c>
      <c r="K32" s="1"/>
      <c r="L32" s="1"/>
      <c r="M32" s="1"/>
      <c r="N32" s="1"/>
      <c r="O32" s="1"/>
      <c r="P32" s="1"/>
      <c r="Q32" s="5"/>
      <c r="R32" s="7">
        <f t="shared" si="1"/>
        <v>11.066666666666666</v>
      </c>
      <c r="S32" s="7"/>
      <c r="T32" s="7"/>
      <c r="U32" s="8" t="s">
        <v>98</v>
      </c>
      <c r="V32" s="21" t="str">
        <f t="shared" si="0"/>
        <v>KIT-B/U-B4-BACK UP</v>
      </c>
      <c r="X32"/>
      <c r="AB32"/>
    </row>
    <row r="33" spans="1:28" x14ac:dyDescent="0.3">
      <c r="A33" s="5">
        <f t="shared" si="3"/>
        <v>30</v>
      </c>
      <c r="B33" s="1"/>
      <c r="C33" s="1"/>
      <c r="D33" s="1"/>
      <c r="E33" s="1"/>
      <c r="F33" s="18" t="s">
        <v>102</v>
      </c>
      <c r="G33" s="33">
        <f>D27-18-20</f>
        <v>952</v>
      </c>
      <c r="H33" s="33">
        <f>D28-18-20</f>
        <v>952</v>
      </c>
      <c r="I33" s="1">
        <v>1</v>
      </c>
      <c r="J33" s="18" t="s">
        <v>86</v>
      </c>
      <c r="K33" s="1"/>
      <c r="L33" s="1"/>
      <c r="M33" s="1">
        <v>1</v>
      </c>
      <c r="N33" s="1">
        <v>1</v>
      </c>
      <c r="O33" s="1">
        <v>1</v>
      </c>
      <c r="P33" s="1">
        <v>1</v>
      </c>
      <c r="Q33" s="5"/>
      <c r="R33" s="7">
        <f t="shared" si="1"/>
        <v>12.693333333333333</v>
      </c>
      <c r="S33" s="7">
        <f>R33</f>
        <v>12.693333333333333</v>
      </c>
      <c r="T33" s="7"/>
      <c r="U33" s="8" t="s">
        <v>98</v>
      </c>
      <c r="V33" s="21" t="str">
        <f t="shared" si="0"/>
        <v>KIT-B/U-B4-Lshelf-L CUT</v>
      </c>
      <c r="X33"/>
      <c r="AB33"/>
    </row>
    <row r="34" spans="1:28" x14ac:dyDescent="0.3">
      <c r="A34" s="5">
        <f t="shared" si="3"/>
        <v>31</v>
      </c>
      <c r="B34" s="1"/>
      <c r="C34" s="1"/>
      <c r="D34" s="1"/>
      <c r="E34" s="1"/>
      <c r="F34" s="18" t="s">
        <v>85</v>
      </c>
      <c r="G34" s="32">
        <f>C27-30</f>
        <v>690</v>
      </c>
      <c r="H34" s="1">
        <f>700-2</f>
        <v>698</v>
      </c>
      <c r="I34" s="1">
        <v>1</v>
      </c>
      <c r="J34" s="38" t="s">
        <v>88</v>
      </c>
      <c r="K34" s="1"/>
      <c r="L34" s="1"/>
      <c r="M34" s="1">
        <v>3</v>
      </c>
      <c r="N34" s="1">
        <v>3</v>
      </c>
      <c r="O34" s="1">
        <v>3</v>
      </c>
      <c r="P34" s="1">
        <v>3</v>
      </c>
      <c r="Q34" s="5"/>
      <c r="R34" s="7">
        <f t="shared" si="1"/>
        <v>9.2533333333333339</v>
      </c>
      <c r="S34" s="7"/>
      <c r="T34" s="7">
        <f>R34</f>
        <v>9.2533333333333339</v>
      </c>
      <c r="U34" s="8" t="s">
        <v>98</v>
      </c>
      <c r="V34" s="21" t="str">
        <f t="shared" si="0"/>
        <v>KIT-B/U-B4-SHUTTER</v>
      </c>
      <c r="X34"/>
      <c r="AB34"/>
    </row>
    <row r="35" spans="1:28" x14ac:dyDescent="0.3">
      <c r="A35" s="5">
        <f t="shared" si="3"/>
        <v>32</v>
      </c>
      <c r="B35" s="24" t="s">
        <v>104</v>
      </c>
      <c r="C35" s="24">
        <v>720</v>
      </c>
      <c r="D35" s="24">
        <v>550</v>
      </c>
      <c r="E35" s="24">
        <v>560</v>
      </c>
      <c r="F35" s="18" t="s">
        <v>79</v>
      </c>
      <c r="G35" s="18">
        <f>C35</f>
        <v>720</v>
      </c>
      <c r="H35" s="1">
        <f>E35</f>
        <v>560</v>
      </c>
      <c r="I35" s="1">
        <v>1</v>
      </c>
      <c r="J35" s="18" t="s">
        <v>86</v>
      </c>
      <c r="K35" s="1"/>
      <c r="L35" s="1"/>
      <c r="M35" s="1">
        <v>1</v>
      </c>
      <c r="N35" s="1">
        <v>1</v>
      </c>
      <c r="O35" s="1">
        <v>1</v>
      </c>
      <c r="P35" s="1">
        <v>1</v>
      </c>
      <c r="Q35" s="5"/>
      <c r="R35" s="7">
        <f t="shared" si="1"/>
        <v>8.5333333333333332</v>
      </c>
      <c r="S35" s="7">
        <f t="shared" ref="S35:S38" si="9">R35</f>
        <v>8.5333333333333332</v>
      </c>
      <c r="T35" s="7"/>
      <c r="U35" s="8" t="s">
        <v>104</v>
      </c>
      <c r="V35" s="21" t="str">
        <f t="shared" si="0"/>
        <v>KIT-B/U-B5-LHS</v>
      </c>
      <c r="X35"/>
      <c r="AB35"/>
    </row>
    <row r="36" spans="1:28" x14ac:dyDescent="0.3">
      <c r="A36" s="5">
        <f t="shared" si="3"/>
        <v>33</v>
      </c>
      <c r="B36" s="33" t="s">
        <v>105</v>
      </c>
      <c r="C36" s="1"/>
      <c r="D36" s="1"/>
      <c r="E36" s="1"/>
      <c r="F36" s="18" t="s">
        <v>80</v>
      </c>
      <c r="G36" s="18">
        <f>G35</f>
        <v>720</v>
      </c>
      <c r="H36" s="1">
        <f>H35</f>
        <v>560</v>
      </c>
      <c r="I36" s="1">
        <v>1</v>
      </c>
      <c r="J36" s="18" t="s">
        <v>86</v>
      </c>
      <c r="K36" s="1"/>
      <c r="L36" s="1"/>
      <c r="M36" s="1">
        <v>1</v>
      </c>
      <c r="N36" s="1">
        <v>1</v>
      </c>
      <c r="O36" s="1">
        <v>1</v>
      </c>
      <c r="P36" s="1">
        <v>1</v>
      </c>
      <c r="Q36" s="5"/>
      <c r="R36" s="7">
        <f t="shared" si="1"/>
        <v>8.5333333333333332</v>
      </c>
      <c r="S36" s="7">
        <f t="shared" si="9"/>
        <v>8.5333333333333332</v>
      </c>
      <c r="T36" s="7"/>
      <c r="U36" s="8" t="s">
        <v>104</v>
      </c>
      <c r="V36" s="21" t="str">
        <f t="shared" ref="V36:V67" si="10">U36&amp;"-"&amp;F36</f>
        <v>KIT-B/U-B5-RHS</v>
      </c>
      <c r="X36"/>
      <c r="AB36"/>
    </row>
    <row r="37" spans="1:28" x14ac:dyDescent="0.3">
      <c r="A37" s="5">
        <f t="shared" si="3"/>
        <v>34</v>
      </c>
      <c r="B37" s="1"/>
      <c r="C37" s="52" t="s">
        <v>84</v>
      </c>
      <c r="D37" s="53"/>
      <c r="E37" s="54"/>
      <c r="F37" s="18" t="s">
        <v>81</v>
      </c>
      <c r="G37" s="18">
        <f>D35-36</f>
        <v>514</v>
      </c>
      <c r="H37" s="33">
        <f>E35-26</f>
        <v>534</v>
      </c>
      <c r="I37" s="1">
        <v>1</v>
      </c>
      <c r="J37" s="18" t="s">
        <v>86</v>
      </c>
      <c r="K37" s="1"/>
      <c r="L37" s="1"/>
      <c r="M37" s="1">
        <v>1</v>
      </c>
      <c r="N37" s="1">
        <v>1</v>
      </c>
      <c r="O37" s="1">
        <v>1</v>
      </c>
      <c r="P37" s="1">
        <v>1</v>
      </c>
      <c r="Q37" s="5"/>
      <c r="R37" s="7">
        <f t="shared" si="1"/>
        <v>6.9866666666666664</v>
      </c>
      <c r="S37" s="7">
        <f t="shared" si="9"/>
        <v>6.9866666666666664</v>
      </c>
      <c r="T37" s="7"/>
      <c r="U37" s="8" t="s">
        <v>104</v>
      </c>
      <c r="V37" s="21" t="str">
        <f t="shared" si="10"/>
        <v>KIT-B/U-B5-TOP</v>
      </c>
      <c r="X37"/>
      <c r="AB37"/>
    </row>
    <row r="38" spans="1:28" x14ac:dyDescent="0.3">
      <c r="A38" s="5">
        <f t="shared" si="3"/>
        <v>35</v>
      </c>
      <c r="B38" s="1"/>
      <c r="C38" s="1" t="s">
        <v>25</v>
      </c>
      <c r="D38" s="1"/>
      <c r="E38" s="1"/>
      <c r="F38" s="18" t="s">
        <v>82</v>
      </c>
      <c r="G38" s="18">
        <f>G37</f>
        <v>514</v>
      </c>
      <c r="H38" s="1">
        <f>H36</f>
        <v>560</v>
      </c>
      <c r="I38" s="1">
        <v>1</v>
      </c>
      <c r="J38" s="18" t="s">
        <v>86</v>
      </c>
      <c r="K38" s="1"/>
      <c r="L38" s="1"/>
      <c r="M38" s="1">
        <v>1</v>
      </c>
      <c r="N38" s="1">
        <v>1</v>
      </c>
      <c r="O38" s="1">
        <v>1</v>
      </c>
      <c r="P38" s="1">
        <v>1</v>
      </c>
      <c r="Q38" s="5"/>
      <c r="R38" s="7">
        <f t="shared" si="1"/>
        <v>7.16</v>
      </c>
      <c r="S38" s="7">
        <f t="shared" si="9"/>
        <v>7.16</v>
      </c>
      <c r="T38" s="7"/>
      <c r="U38" s="8" t="s">
        <v>104</v>
      </c>
      <c r="V38" s="21" t="str">
        <f t="shared" si="10"/>
        <v>KIT-B/U-B5-BTM</v>
      </c>
      <c r="X38"/>
      <c r="AB38"/>
    </row>
    <row r="39" spans="1:28" x14ac:dyDescent="0.3">
      <c r="A39" s="5">
        <f t="shared" si="3"/>
        <v>36</v>
      </c>
      <c r="B39" s="1"/>
      <c r="C39" s="1"/>
      <c r="D39" s="1"/>
      <c r="E39" s="1"/>
      <c r="F39" s="18" t="s">
        <v>83</v>
      </c>
      <c r="G39" s="18">
        <f>C35-36+16</f>
        <v>700</v>
      </c>
      <c r="H39" s="1">
        <f>D35-36+16</f>
        <v>530</v>
      </c>
      <c r="I39" s="1">
        <v>1</v>
      </c>
      <c r="J39" s="18" t="s">
        <v>87</v>
      </c>
      <c r="K39" s="1"/>
      <c r="L39" s="1"/>
      <c r="M39" s="1"/>
      <c r="N39" s="1"/>
      <c r="O39" s="1"/>
      <c r="P39" s="1"/>
      <c r="Q39" s="5"/>
      <c r="R39" s="7">
        <f t="shared" si="1"/>
        <v>8.1999999999999993</v>
      </c>
      <c r="S39" s="7"/>
      <c r="T39" s="7"/>
      <c r="U39" s="8" t="s">
        <v>104</v>
      </c>
      <c r="V39" s="21" t="str">
        <f t="shared" si="10"/>
        <v>KIT-B/U-B5-BACK UP</v>
      </c>
      <c r="X39"/>
      <c r="AB39"/>
    </row>
    <row r="40" spans="1:28" x14ac:dyDescent="0.3">
      <c r="A40" s="5">
        <f t="shared" si="3"/>
        <v>37</v>
      </c>
      <c r="B40" s="1"/>
      <c r="C40" s="1"/>
      <c r="D40" s="1"/>
      <c r="E40" s="1"/>
      <c r="F40" s="18" t="s">
        <v>106</v>
      </c>
      <c r="G40" s="18">
        <f>D35-36-1</f>
        <v>513</v>
      </c>
      <c r="H40" s="1">
        <f>E35-25</f>
        <v>535</v>
      </c>
      <c r="I40" s="1">
        <v>1</v>
      </c>
      <c r="J40" s="18" t="s">
        <v>86</v>
      </c>
      <c r="K40" s="1"/>
      <c r="L40" s="1"/>
      <c r="M40" s="1">
        <v>1</v>
      </c>
      <c r="N40" s="1">
        <v>1</v>
      </c>
      <c r="O40" s="1">
        <v>1</v>
      </c>
      <c r="P40" s="1">
        <v>1</v>
      </c>
      <c r="Q40" s="5"/>
      <c r="R40" s="7">
        <f t="shared" si="1"/>
        <v>6.9866666666666664</v>
      </c>
      <c r="S40" s="7">
        <f>R40</f>
        <v>6.9866666666666664</v>
      </c>
      <c r="T40" s="7"/>
      <c r="U40" s="8" t="s">
        <v>104</v>
      </c>
      <c r="V40" s="21" t="str">
        <f t="shared" si="10"/>
        <v>KIT-B/U-B5-Lshelf</v>
      </c>
      <c r="X40"/>
      <c r="AB40"/>
    </row>
    <row r="41" spans="1:28" x14ac:dyDescent="0.3">
      <c r="A41" s="5">
        <f t="shared" si="3"/>
        <v>38</v>
      </c>
      <c r="B41" s="1"/>
      <c r="C41" s="1"/>
      <c r="D41" s="1"/>
      <c r="E41" s="1"/>
      <c r="F41" s="18" t="s">
        <v>85</v>
      </c>
      <c r="G41" s="32">
        <f>C35-30</f>
        <v>690</v>
      </c>
      <c r="H41" s="1">
        <f>D35-2</f>
        <v>548</v>
      </c>
      <c r="I41" s="1">
        <v>1</v>
      </c>
      <c r="J41" s="38" t="s">
        <v>88</v>
      </c>
      <c r="K41" s="1"/>
      <c r="L41" s="1"/>
      <c r="M41" s="1">
        <v>3</v>
      </c>
      <c r="N41" s="1">
        <v>3</v>
      </c>
      <c r="O41" s="1">
        <v>3</v>
      </c>
      <c r="P41" s="1">
        <v>3</v>
      </c>
      <c r="Q41" s="5"/>
      <c r="R41" s="7">
        <f t="shared" si="1"/>
        <v>8.2533333333333339</v>
      </c>
      <c r="S41" s="7"/>
      <c r="T41" s="7">
        <f>R41</f>
        <v>8.2533333333333339</v>
      </c>
      <c r="U41" s="8" t="s">
        <v>104</v>
      </c>
      <c r="V41" s="21" t="str">
        <f t="shared" si="10"/>
        <v>KIT-B/U-B5-SHUTTER</v>
      </c>
      <c r="X41"/>
      <c r="AB41"/>
    </row>
    <row r="42" spans="1:28" x14ac:dyDescent="0.3">
      <c r="A42" s="5">
        <f t="shared" si="3"/>
        <v>39</v>
      </c>
      <c r="B42" s="24" t="s">
        <v>110</v>
      </c>
      <c r="C42" s="24">
        <v>720</v>
      </c>
      <c r="D42" s="24">
        <v>772</v>
      </c>
      <c r="E42" s="24">
        <v>560</v>
      </c>
      <c r="F42" s="18" t="s">
        <v>79</v>
      </c>
      <c r="G42" s="18">
        <f>C42</f>
        <v>720</v>
      </c>
      <c r="H42" s="1">
        <f>E42</f>
        <v>560</v>
      </c>
      <c r="I42" s="1">
        <v>1</v>
      </c>
      <c r="J42" s="18" t="s">
        <v>86</v>
      </c>
      <c r="K42" s="1"/>
      <c r="L42" s="1"/>
      <c r="M42" s="1">
        <v>1</v>
      </c>
      <c r="N42" s="1">
        <v>1</v>
      </c>
      <c r="O42" s="1">
        <v>1</v>
      </c>
      <c r="P42" s="1">
        <v>1</v>
      </c>
      <c r="Q42" s="5"/>
      <c r="R42" s="7">
        <f t="shared" si="1"/>
        <v>8.5333333333333332</v>
      </c>
      <c r="S42" s="7">
        <f t="shared" ref="S42:S45" si="11">R42</f>
        <v>8.5333333333333332</v>
      </c>
      <c r="T42" s="7"/>
      <c r="U42" s="8" t="s">
        <v>110</v>
      </c>
      <c r="V42" s="21" t="str">
        <f t="shared" si="10"/>
        <v>KIT-B/U-B6-LHS</v>
      </c>
      <c r="X42"/>
      <c r="AB42"/>
    </row>
    <row r="43" spans="1:28" x14ac:dyDescent="0.3">
      <c r="A43" s="5">
        <f t="shared" si="3"/>
        <v>40</v>
      </c>
      <c r="B43" s="33" t="s">
        <v>93</v>
      </c>
      <c r="C43" s="1"/>
      <c r="D43" s="1"/>
      <c r="E43" s="1"/>
      <c r="F43" s="18" t="s">
        <v>80</v>
      </c>
      <c r="G43" s="18">
        <f>G42</f>
        <v>720</v>
      </c>
      <c r="H43" s="1">
        <f>H42</f>
        <v>560</v>
      </c>
      <c r="I43" s="1">
        <v>1</v>
      </c>
      <c r="J43" s="18" t="s">
        <v>86</v>
      </c>
      <c r="K43" s="1"/>
      <c r="L43" s="1"/>
      <c r="M43" s="1">
        <v>1</v>
      </c>
      <c r="N43" s="1">
        <v>1</v>
      </c>
      <c r="O43" s="1">
        <v>1</v>
      </c>
      <c r="P43" s="1">
        <v>1</v>
      </c>
      <c r="Q43" s="5"/>
      <c r="R43" s="7">
        <f t="shared" si="1"/>
        <v>8.5333333333333332</v>
      </c>
      <c r="S43" s="7">
        <f t="shared" si="11"/>
        <v>8.5333333333333332</v>
      </c>
      <c r="T43" s="7"/>
      <c r="U43" s="8" t="s">
        <v>110</v>
      </c>
      <c r="V43" s="21" t="str">
        <f t="shared" si="10"/>
        <v>KIT-B/U-B6-RHS</v>
      </c>
      <c r="X43"/>
      <c r="AB43"/>
    </row>
    <row r="44" spans="1:28" x14ac:dyDescent="0.3">
      <c r="A44" s="5">
        <f t="shared" si="3"/>
        <v>41</v>
      </c>
      <c r="B44" s="1"/>
      <c r="C44" s="52" t="s">
        <v>94</v>
      </c>
      <c r="D44" s="53"/>
      <c r="E44" s="54"/>
      <c r="F44" s="18" t="s">
        <v>81</v>
      </c>
      <c r="G44" s="18">
        <f>D42-36</f>
        <v>736</v>
      </c>
      <c r="H44" s="33">
        <f>E42-26</f>
        <v>534</v>
      </c>
      <c r="I44" s="1">
        <v>1</v>
      </c>
      <c r="J44" s="18" t="s">
        <v>86</v>
      </c>
      <c r="K44" s="1"/>
      <c r="L44" s="1"/>
      <c r="M44" s="1">
        <v>1</v>
      </c>
      <c r="N44" s="1">
        <v>1</v>
      </c>
      <c r="O44" s="1">
        <v>1</v>
      </c>
      <c r="P44" s="1">
        <v>1</v>
      </c>
      <c r="Q44" s="5"/>
      <c r="R44" s="7">
        <f t="shared" si="1"/>
        <v>8.4666666666666668</v>
      </c>
      <c r="S44" s="7">
        <f t="shared" si="11"/>
        <v>8.4666666666666668</v>
      </c>
      <c r="T44" s="7"/>
      <c r="U44" s="8" t="s">
        <v>110</v>
      </c>
      <c r="V44" s="21" t="str">
        <f t="shared" si="10"/>
        <v>KIT-B/U-B6-TOP</v>
      </c>
      <c r="X44"/>
      <c r="AB44"/>
    </row>
    <row r="45" spans="1:28" x14ac:dyDescent="0.3">
      <c r="A45" s="5">
        <f t="shared" si="3"/>
        <v>42</v>
      </c>
      <c r="B45" s="1"/>
      <c r="C45" s="1" t="s">
        <v>25</v>
      </c>
      <c r="D45" s="1"/>
      <c r="E45" s="1"/>
      <c r="F45" s="18" t="s">
        <v>82</v>
      </c>
      <c r="G45" s="18">
        <f>G44</f>
        <v>736</v>
      </c>
      <c r="H45" s="1">
        <f>H43</f>
        <v>560</v>
      </c>
      <c r="I45" s="1">
        <v>1</v>
      </c>
      <c r="J45" s="18" t="s">
        <v>86</v>
      </c>
      <c r="K45" s="1"/>
      <c r="L45" s="1"/>
      <c r="M45" s="1">
        <v>1</v>
      </c>
      <c r="N45" s="1">
        <v>1</v>
      </c>
      <c r="O45" s="1">
        <v>1</v>
      </c>
      <c r="P45" s="1">
        <v>1</v>
      </c>
      <c r="Q45" s="5"/>
      <c r="R45" s="7">
        <f t="shared" si="1"/>
        <v>8.64</v>
      </c>
      <c r="S45" s="7">
        <f t="shared" si="11"/>
        <v>8.64</v>
      </c>
      <c r="T45" s="7"/>
      <c r="U45" s="8" t="s">
        <v>110</v>
      </c>
      <c r="V45" s="21" t="str">
        <f t="shared" si="10"/>
        <v>KIT-B/U-B6-BTM</v>
      </c>
      <c r="X45"/>
      <c r="AB45"/>
    </row>
    <row r="46" spans="1:28" x14ac:dyDescent="0.3">
      <c r="A46" s="5">
        <f t="shared" si="3"/>
        <v>43</v>
      </c>
      <c r="B46" s="1"/>
      <c r="C46" s="1"/>
      <c r="D46" s="1"/>
      <c r="E46" s="1"/>
      <c r="F46" s="18" t="s">
        <v>83</v>
      </c>
      <c r="G46" s="18">
        <f>C42-36+16</f>
        <v>700</v>
      </c>
      <c r="H46" s="1">
        <f>D42-36+16</f>
        <v>752</v>
      </c>
      <c r="I46" s="1">
        <v>1</v>
      </c>
      <c r="J46" s="18" t="s">
        <v>87</v>
      </c>
      <c r="K46" s="1"/>
      <c r="L46" s="1"/>
      <c r="M46" s="1"/>
      <c r="N46" s="1"/>
      <c r="O46" s="1"/>
      <c r="P46" s="1"/>
      <c r="Q46" s="5"/>
      <c r="R46" s="7">
        <f t="shared" si="1"/>
        <v>9.68</v>
      </c>
      <c r="S46" s="7"/>
      <c r="T46" s="7"/>
      <c r="U46" s="8" t="s">
        <v>110</v>
      </c>
      <c r="V46" s="21" t="str">
        <f t="shared" si="10"/>
        <v>KIT-B/U-B6-BACK UP</v>
      </c>
      <c r="X46"/>
      <c r="AB46"/>
    </row>
    <row r="47" spans="1:28" x14ac:dyDescent="0.3">
      <c r="A47" s="5">
        <f t="shared" si="3"/>
        <v>44</v>
      </c>
      <c r="B47" s="5"/>
      <c r="C47" s="5"/>
      <c r="D47" s="5"/>
      <c r="E47" s="5"/>
      <c r="F47" s="18" t="s">
        <v>95</v>
      </c>
      <c r="G47" s="1">
        <f>D42-36</f>
        <v>736</v>
      </c>
      <c r="H47" s="1">
        <f>520</f>
        <v>520</v>
      </c>
      <c r="I47" s="1">
        <v>2</v>
      </c>
      <c r="J47" s="18" t="s">
        <v>86</v>
      </c>
      <c r="K47" s="1"/>
      <c r="L47" s="1"/>
      <c r="M47" s="1">
        <v>1</v>
      </c>
      <c r="N47" s="1">
        <v>1</v>
      </c>
      <c r="O47" s="1">
        <v>1</v>
      </c>
      <c r="P47" s="1">
        <v>1</v>
      </c>
      <c r="Q47" s="5"/>
      <c r="R47" s="7">
        <f t="shared" si="1"/>
        <v>16.746666666666666</v>
      </c>
      <c r="S47" s="7">
        <f t="shared" ref="S47:S48" si="12">R47</f>
        <v>16.746666666666666</v>
      </c>
      <c r="T47" s="7"/>
      <c r="U47" s="8" t="s">
        <v>110</v>
      </c>
      <c r="V47" s="21" t="str">
        <f t="shared" si="10"/>
        <v>KIT-B/U-B6-TDM BTM</v>
      </c>
      <c r="X47"/>
      <c r="AB47"/>
    </row>
    <row r="48" spans="1:28" x14ac:dyDescent="0.3">
      <c r="A48" s="5">
        <f t="shared" si="3"/>
        <v>45</v>
      </c>
      <c r="B48" s="5"/>
      <c r="C48" s="5"/>
      <c r="D48" s="5"/>
      <c r="E48" s="5"/>
      <c r="F48" s="18" t="s">
        <v>96</v>
      </c>
      <c r="G48" s="1">
        <f>G47</f>
        <v>736</v>
      </c>
      <c r="H48" s="1">
        <f>200</f>
        <v>200</v>
      </c>
      <c r="I48" s="1">
        <v>2</v>
      </c>
      <c r="J48" s="18" t="s">
        <v>86</v>
      </c>
      <c r="K48" s="1"/>
      <c r="L48" s="1"/>
      <c r="M48" s="1">
        <v>1</v>
      </c>
      <c r="N48" s="1">
        <v>1</v>
      </c>
      <c r="O48" s="1">
        <v>1</v>
      </c>
      <c r="P48" s="1">
        <v>1</v>
      </c>
      <c r="Q48" s="5"/>
      <c r="R48" s="7">
        <f t="shared" si="1"/>
        <v>12.48</v>
      </c>
      <c r="S48" s="7">
        <f t="shared" si="12"/>
        <v>12.48</v>
      </c>
      <c r="T48" s="7"/>
      <c r="U48" s="8" t="s">
        <v>110</v>
      </c>
      <c r="V48" s="21" t="str">
        <f t="shared" si="10"/>
        <v>KIT-B/U-B6-TDM BACK</v>
      </c>
      <c r="X48"/>
      <c r="AB48"/>
    </row>
    <row r="49" spans="1:28" x14ac:dyDescent="0.3">
      <c r="A49" s="5">
        <f t="shared" si="3"/>
        <v>46</v>
      </c>
      <c r="B49" s="5"/>
      <c r="C49" s="5"/>
      <c r="D49" s="5"/>
      <c r="E49" s="5"/>
      <c r="F49" s="18" t="s">
        <v>97</v>
      </c>
      <c r="G49" s="1">
        <f>C42/2-30-15</f>
        <v>315</v>
      </c>
      <c r="H49" s="1">
        <f>D42-2</f>
        <v>770</v>
      </c>
      <c r="I49" s="1">
        <v>1</v>
      </c>
      <c r="J49" s="38" t="s">
        <v>88</v>
      </c>
      <c r="K49" s="1"/>
      <c r="L49" s="1"/>
      <c r="M49" s="1">
        <v>3</v>
      </c>
      <c r="N49" s="1">
        <v>3</v>
      </c>
      <c r="O49" s="1">
        <v>3</v>
      </c>
      <c r="P49" s="1">
        <v>3</v>
      </c>
      <c r="Q49" s="5"/>
      <c r="R49" s="7">
        <f t="shared" si="1"/>
        <v>7.2333333333333334</v>
      </c>
      <c r="S49" s="7"/>
      <c r="T49" s="7">
        <f t="shared" ref="T49:T50" si="13">R49</f>
        <v>7.2333333333333334</v>
      </c>
      <c r="U49" s="8" t="s">
        <v>110</v>
      </c>
      <c r="V49" s="21" t="str">
        <f t="shared" si="10"/>
        <v>KIT-B/U-B6-FACIA</v>
      </c>
      <c r="X49"/>
      <c r="AB49"/>
    </row>
    <row r="50" spans="1:28" x14ac:dyDescent="0.3">
      <c r="A50" s="5">
        <f t="shared" si="3"/>
        <v>47</v>
      </c>
      <c r="B50" s="5"/>
      <c r="C50" s="5"/>
      <c r="D50" s="5"/>
      <c r="E50" s="5"/>
      <c r="F50" s="18" t="s">
        <v>97</v>
      </c>
      <c r="G50" s="1">
        <f>C42/2-15</f>
        <v>345</v>
      </c>
      <c r="H50" s="1">
        <f>H49</f>
        <v>770</v>
      </c>
      <c r="I50" s="1">
        <v>1</v>
      </c>
      <c r="J50" s="38" t="s">
        <v>88</v>
      </c>
      <c r="K50" s="1"/>
      <c r="L50" s="1"/>
      <c r="M50" s="1">
        <v>3</v>
      </c>
      <c r="N50" s="1">
        <v>3</v>
      </c>
      <c r="O50" s="1">
        <v>3</v>
      </c>
      <c r="P50" s="1">
        <v>3</v>
      </c>
      <c r="Q50" s="5"/>
      <c r="R50" s="7">
        <f t="shared" si="1"/>
        <v>7.4333333333333336</v>
      </c>
      <c r="S50" s="7"/>
      <c r="T50" s="7">
        <f t="shared" si="13"/>
        <v>7.4333333333333336</v>
      </c>
      <c r="U50" s="8" t="s">
        <v>110</v>
      </c>
      <c r="V50" s="21" t="str">
        <f t="shared" si="10"/>
        <v>KIT-B/U-B6-FACIA</v>
      </c>
      <c r="X50"/>
      <c r="AB50"/>
    </row>
    <row r="51" spans="1:28" x14ac:dyDescent="0.3">
      <c r="A51" s="5">
        <f t="shared" si="3"/>
        <v>48</v>
      </c>
      <c r="B51" s="24" t="s">
        <v>109</v>
      </c>
      <c r="C51" s="24">
        <v>720</v>
      </c>
      <c r="D51" s="24">
        <f>550+580</f>
        <v>1130</v>
      </c>
      <c r="E51" s="24">
        <v>560</v>
      </c>
      <c r="F51" s="18" t="s">
        <v>79</v>
      </c>
      <c r="G51" s="18">
        <f>C51</f>
        <v>720</v>
      </c>
      <c r="H51" s="1">
        <f>E51</f>
        <v>560</v>
      </c>
      <c r="I51" s="1">
        <v>1</v>
      </c>
      <c r="J51" s="18" t="s">
        <v>86</v>
      </c>
      <c r="K51" s="1"/>
      <c r="L51" s="1"/>
      <c r="M51" s="1">
        <v>1</v>
      </c>
      <c r="N51" s="1">
        <v>1</v>
      </c>
      <c r="O51" s="1">
        <v>1</v>
      </c>
      <c r="P51" s="1">
        <v>1</v>
      </c>
      <c r="Q51" s="5"/>
      <c r="R51" s="7">
        <f t="shared" si="1"/>
        <v>8.5333333333333332</v>
      </c>
      <c r="S51" s="7">
        <f t="shared" ref="S51:S54" si="14">R51</f>
        <v>8.5333333333333332</v>
      </c>
      <c r="T51" s="7"/>
      <c r="U51" s="8" t="s">
        <v>109</v>
      </c>
      <c r="V51" s="21" t="str">
        <f t="shared" si="10"/>
        <v>KIT-B/U-B7-LHS</v>
      </c>
      <c r="X51"/>
      <c r="AB51"/>
    </row>
    <row r="52" spans="1:28" x14ac:dyDescent="0.3">
      <c r="A52" s="5">
        <f t="shared" si="3"/>
        <v>49</v>
      </c>
      <c r="B52" s="33" t="s">
        <v>107</v>
      </c>
      <c r="C52" s="1"/>
      <c r="D52" s="1"/>
      <c r="E52" s="1"/>
      <c r="F52" s="18" t="s">
        <v>80</v>
      </c>
      <c r="G52" s="18">
        <f>G51</f>
        <v>720</v>
      </c>
      <c r="H52" s="1">
        <f>H51</f>
        <v>560</v>
      </c>
      <c r="I52" s="1">
        <v>1</v>
      </c>
      <c r="J52" s="18" t="s">
        <v>86</v>
      </c>
      <c r="K52" s="1"/>
      <c r="L52" s="1"/>
      <c r="M52" s="1">
        <v>1</v>
      </c>
      <c r="N52" s="1">
        <v>1</v>
      </c>
      <c r="O52" s="1">
        <v>1</v>
      </c>
      <c r="P52" s="1">
        <v>1</v>
      </c>
      <c r="Q52" s="5"/>
      <c r="R52" s="7">
        <f t="shared" si="1"/>
        <v>8.5333333333333332</v>
      </c>
      <c r="S52" s="7">
        <f t="shared" si="14"/>
        <v>8.5333333333333332</v>
      </c>
      <c r="T52" s="7"/>
      <c r="U52" s="8" t="s">
        <v>109</v>
      </c>
      <c r="V52" s="21" t="str">
        <f t="shared" si="10"/>
        <v>KIT-B/U-B7-RHS</v>
      </c>
      <c r="X52"/>
      <c r="AB52"/>
    </row>
    <row r="53" spans="1:28" x14ac:dyDescent="0.3">
      <c r="A53" s="5">
        <f t="shared" si="3"/>
        <v>50</v>
      </c>
      <c r="B53" s="1"/>
      <c r="C53" s="52" t="s">
        <v>84</v>
      </c>
      <c r="D53" s="53"/>
      <c r="E53" s="54"/>
      <c r="F53" s="18" t="s">
        <v>81</v>
      </c>
      <c r="G53" s="18">
        <f>D51-36</f>
        <v>1094</v>
      </c>
      <c r="H53" s="33">
        <f>E51-26</f>
        <v>534</v>
      </c>
      <c r="I53" s="1">
        <v>1</v>
      </c>
      <c r="J53" s="18" t="s">
        <v>86</v>
      </c>
      <c r="K53" s="1"/>
      <c r="L53" s="1"/>
      <c r="M53" s="1">
        <v>1</v>
      </c>
      <c r="N53" s="1">
        <v>1</v>
      </c>
      <c r="O53" s="1">
        <v>1</v>
      </c>
      <c r="P53" s="1">
        <v>1</v>
      </c>
      <c r="Q53" s="5"/>
      <c r="R53" s="7">
        <f t="shared" si="1"/>
        <v>10.853333333333333</v>
      </c>
      <c r="S53" s="7">
        <f t="shared" si="14"/>
        <v>10.853333333333333</v>
      </c>
      <c r="T53" s="7"/>
      <c r="U53" s="8" t="s">
        <v>109</v>
      </c>
      <c r="V53" s="21" t="str">
        <f t="shared" si="10"/>
        <v>KIT-B/U-B7-TOP</v>
      </c>
      <c r="X53"/>
      <c r="AB53"/>
    </row>
    <row r="54" spans="1:28" x14ac:dyDescent="0.3">
      <c r="A54" s="5">
        <f t="shared" si="3"/>
        <v>51</v>
      </c>
      <c r="B54" s="1"/>
      <c r="C54" s="1" t="s">
        <v>25</v>
      </c>
      <c r="D54" s="1"/>
      <c r="E54" s="1"/>
      <c r="F54" s="18" t="s">
        <v>82</v>
      </c>
      <c r="G54" s="18">
        <f>G53</f>
        <v>1094</v>
      </c>
      <c r="H54" s="1">
        <f>H52</f>
        <v>560</v>
      </c>
      <c r="I54" s="1">
        <v>1</v>
      </c>
      <c r="J54" s="18" t="s">
        <v>86</v>
      </c>
      <c r="K54" s="1"/>
      <c r="L54" s="1"/>
      <c r="M54" s="1">
        <v>1</v>
      </c>
      <c r="N54" s="1">
        <v>1</v>
      </c>
      <c r="O54" s="1">
        <v>1</v>
      </c>
      <c r="P54" s="1">
        <v>1</v>
      </c>
      <c r="Q54" s="5"/>
      <c r="R54" s="7">
        <f t="shared" si="1"/>
        <v>11.026666666666667</v>
      </c>
      <c r="S54" s="7">
        <f t="shared" si="14"/>
        <v>11.026666666666667</v>
      </c>
      <c r="T54" s="7"/>
      <c r="U54" s="8" t="s">
        <v>109</v>
      </c>
      <c r="V54" s="21" t="str">
        <f t="shared" si="10"/>
        <v>KIT-B/U-B7-BTM</v>
      </c>
      <c r="X54"/>
      <c r="AB54"/>
    </row>
    <row r="55" spans="1:28" x14ac:dyDescent="0.3">
      <c r="A55" s="5">
        <f t="shared" si="3"/>
        <v>52</v>
      </c>
      <c r="B55" s="1"/>
      <c r="C55" s="1"/>
      <c r="D55" s="1"/>
      <c r="E55" s="1"/>
      <c r="F55" s="18" t="s">
        <v>83</v>
      </c>
      <c r="G55" s="18">
        <f>C51-36+16</f>
        <v>700</v>
      </c>
      <c r="H55" s="1">
        <f>D51-36+16</f>
        <v>1110</v>
      </c>
      <c r="I55" s="1">
        <v>1</v>
      </c>
      <c r="J55" s="18" t="s">
        <v>87</v>
      </c>
      <c r="K55" s="1"/>
      <c r="L55" s="1"/>
      <c r="M55" s="1"/>
      <c r="N55" s="1"/>
      <c r="O55" s="1"/>
      <c r="P55" s="1"/>
      <c r="Q55" s="5"/>
      <c r="R55" s="7">
        <f t="shared" si="1"/>
        <v>12.066666666666666</v>
      </c>
      <c r="S55" s="7"/>
      <c r="T55" s="7"/>
      <c r="U55" s="8" t="s">
        <v>109</v>
      </c>
      <c r="V55" s="21" t="str">
        <f t="shared" si="10"/>
        <v>KIT-B/U-B7-BACK UP</v>
      </c>
      <c r="X55"/>
      <c r="AB55"/>
    </row>
    <row r="56" spans="1:28" x14ac:dyDescent="0.3">
      <c r="A56" s="5">
        <f t="shared" si="3"/>
        <v>53</v>
      </c>
      <c r="B56" s="5"/>
      <c r="C56" s="5"/>
      <c r="D56" s="5"/>
      <c r="E56" s="5"/>
      <c r="F56" s="18" t="s">
        <v>106</v>
      </c>
      <c r="G56" s="18">
        <f>D51-36-1</f>
        <v>1093</v>
      </c>
      <c r="H56" s="1">
        <f>E51-25</f>
        <v>535</v>
      </c>
      <c r="I56" s="1">
        <v>1</v>
      </c>
      <c r="J56" s="18" t="s">
        <v>86</v>
      </c>
      <c r="K56" s="1"/>
      <c r="L56" s="1"/>
      <c r="M56" s="1">
        <v>1</v>
      </c>
      <c r="N56" s="1">
        <v>1</v>
      </c>
      <c r="O56" s="1">
        <v>1</v>
      </c>
      <c r="P56" s="1">
        <v>1</v>
      </c>
      <c r="Q56" s="5"/>
      <c r="R56" s="7">
        <f t="shared" si="1"/>
        <v>10.853333333333333</v>
      </c>
      <c r="S56" s="7">
        <f t="shared" ref="S56:S57" si="15">R56</f>
        <v>10.853333333333333</v>
      </c>
      <c r="T56" s="7"/>
      <c r="U56" s="8" t="s">
        <v>109</v>
      </c>
      <c r="V56" s="21" t="str">
        <f t="shared" si="10"/>
        <v>KIT-B/U-B7-Lshelf</v>
      </c>
      <c r="X56"/>
      <c r="AB56"/>
    </row>
    <row r="57" spans="1:28" x14ac:dyDescent="0.3">
      <c r="A57" s="5">
        <f t="shared" si="3"/>
        <v>54</v>
      </c>
      <c r="B57" s="5"/>
      <c r="C57" s="5"/>
      <c r="D57" s="5"/>
      <c r="E57" s="5"/>
      <c r="F57" s="18" t="s">
        <v>108</v>
      </c>
      <c r="G57" s="18">
        <f>C51</f>
        <v>720</v>
      </c>
      <c r="H57" s="1">
        <f>E51+20</f>
        <v>580</v>
      </c>
      <c r="I57" s="1">
        <v>1</v>
      </c>
      <c r="J57" s="18" t="s">
        <v>86</v>
      </c>
      <c r="K57" s="1"/>
      <c r="L57" s="1"/>
      <c r="M57" s="1">
        <v>1</v>
      </c>
      <c r="N57" s="1">
        <v>1</v>
      </c>
      <c r="O57" s="1">
        <v>1</v>
      </c>
      <c r="P57" s="1">
        <v>1</v>
      </c>
      <c r="Q57" s="5"/>
      <c r="R57" s="7">
        <f t="shared" si="1"/>
        <v>8.6666666666666661</v>
      </c>
      <c r="S57" s="7">
        <f t="shared" si="15"/>
        <v>8.6666666666666661</v>
      </c>
      <c r="T57" s="7"/>
      <c r="U57" s="8" t="s">
        <v>109</v>
      </c>
      <c r="V57" s="21" t="str">
        <f t="shared" si="10"/>
        <v>KIT-B/U-B7-INNER PLANK</v>
      </c>
      <c r="X57"/>
      <c r="AB57"/>
    </row>
    <row r="58" spans="1:28" x14ac:dyDescent="0.3">
      <c r="A58" s="5">
        <f t="shared" si="3"/>
        <v>55</v>
      </c>
      <c r="B58" s="5"/>
      <c r="C58" s="5"/>
      <c r="D58" s="5"/>
      <c r="E58" s="5"/>
      <c r="F58" s="18" t="s">
        <v>85</v>
      </c>
      <c r="G58" s="30">
        <f>C51-30</f>
        <v>690</v>
      </c>
      <c r="H58" s="1">
        <f>D51-E51-2</f>
        <v>568</v>
      </c>
      <c r="I58" s="1">
        <v>1</v>
      </c>
      <c r="J58" s="38" t="s">
        <v>88</v>
      </c>
      <c r="K58" s="1"/>
      <c r="L58" s="1"/>
      <c r="M58" s="1">
        <v>3</v>
      </c>
      <c r="N58" s="1">
        <v>3</v>
      </c>
      <c r="O58" s="1">
        <v>3</v>
      </c>
      <c r="P58" s="1">
        <v>3</v>
      </c>
      <c r="Q58" s="5"/>
      <c r="R58" s="7">
        <f t="shared" si="1"/>
        <v>8.3866666666666667</v>
      </c>
      <c r="S58" s="7"/>
      <c r="T58" s="7">
        <f>R58</f>
        <v>8.3866666666666667</v>
      </c>
      <c r="U58" s="8" t="s">
        <v>109</v>
      </c>
      <c r="V58" s="21" t="str">
        <f t="shared" si="10"/>
        <v>KIT-B/U-B7-SHUTTER</v>
      </c>
      <c r="X58"/>
      <c r="AB58"/>
    </row>
    <row r="59" spans="1:28" x14ac:dyDescent="0.3">
      <c r="A59" s="5">
        <f t="shared" si="3"/>
        <v>56</v>
      </c>
      <c r="B59" s="24" t="s">
        <v>112</v>
      </c>
      <c r="C59" s="24">
        <v>720</v>
      </c>
      <c r="D59" s="24">
        <f>495+495</f>
        <v>990</v>
      </c>
      <c r="E59" s="24">
        <v>560</v>
      </c>
      <c r="F59" s="18" t="s">
        <v>79</v>
      </c>
      <c r="G59" s="18">
        <f>C59</f>
        <v>720</v>
      </c>
      <c r="H59" s="1">
        <f>E59</f>
        <v>560</v>
      </c>
      <c r="I59" s="1">
        <v>1</v>
      </c>
      <c r="J59" s="18" t="s">
        <v>86</v>
      </c>
      <c r="K59" s="1"/>
      <c r="L59" s="1"/>
      <c r="M59" s="1">
        <v>1</v>
      </c>
      <c r="N59" s="1">
        <v>1</v>
      </c>
      <c r="O59" s="1">
        <v>1</v>
      </c>
      <c r="P59" s="1">
        <v>1</v>
      </c>
      <c r="Q59" s="5"/>
      <c r="R59" s="7">
        <f t="shared" si="1"/>
        <v>8.5333333333333332</v>
      </c>
      <c r="S59" s="7">
        <f>R59</f>
        <v>8.5333333333333332</v>
      </c>
      <c r="T59" s="7"/>
      <c r="U59" s="8" t="s">
        <v>112</v>
      </c>
      <c r="V59" s="21" t="str">
        <f t="shared" si="10"/>
        <v>KIT-B/U-B8-LHS</v>
      </c>
      <c r="X59"/>
      <c r="AB59"/>
    </row>
    <row r="60" spans="1:28" x14ac:dyDescent="0.3">
      <c r="A60" s="5">
        <f t="shared" si="3"/>
        <v>57</v>
      </c>
      <c r="B60" s="33" t="s">
        <v>105</v>
      </c>
      <c r="C60" s="1"/>
      <c r="D60" s="1"/>
      <c r="E60" s="1"/>
      <c r="F60" s="32" t="s">
        <v>80</v>
      </c>
      <c r="G60" s="18">
        <f>G59</f>
        <v>720</v>
      </c>
      <c r="H60" s="1">
        <f>H59</f>
        <v>560</v>
      </c>
      <c r="I60" s="1">
        <v>1</v>
      </c>
      <c r="J60" s="38" t="s">
        <v>88</v>
      </c>
      <c r="K60" s="1"/>
      <c r="L60" s="1"/>
      <c r="M60" s="1">
        <v>3</v>
      </c>
      <c r="N60" s="1">
        <v>3</v>
      </c>
      <c r="O60" s="1">
        <v>3</v>
      </c>
      <c r="P60" s="1">
        <v>3</v>
      </c>
      <c r="Q60" s="5"/>
      <c r="R60" s="7">
        <f t="shared" si="1"/>
        <v>8.5333333333333332</v>
      </c>
      <c r="S60" s="7"/>
      <c r="T60" s="7">
        <f>R60</f>
        <v>8.5333333333333332</v>
      </c>
      <c r="U60" s="8" t="s">
        <v>112</v>
      </c>
      <c r="V60" s="21" t="str">
        <f t="shared" si="10"/>
        <v>KIT-B/U-B8-RHS</v>
      </c>
      <c r="X60"/>
      <c r="AB60"/>
    </row>
    <row r="61" spans="1:28" x14ac:dyDescent="0.3">
      <c r="A61" s="5">
        <f t="shared" si="3"/>
        <v>58</v>
      </c>
      <c r="B61" s="1"/>
      <c r="C61" s="52" t="s">
        <v>84</v>
      </c>
      <c r="D61" s="53"/>
      <c r="E61" s="54"/>
      <c r="F61" s="18" t="s">
        <v>81</v>
      </c>
      <c r="G61" s="18">
        <f>D59-36</f>
        <v>954</v>
      </c>
      <c r="H61" s="33">
        <f>E59-26</f>
        <v>534</v>
      </c>
      <c r="I61" s="1">
        <v>1</v>
      </c>
      <c r="J61" s="18" t="s">
        <v>86</v>
      </c>
      <c r="K61" s="1"/>
      <c r="L61" s="1"/>
      <c r="M61" s="1">
        <v>1</v>
      </c>
      <c r="N61" s="1">
        <v>1</v>
      </c>
      <c r="O61" s="1">
        <v>1</v>
      </c>
      <c r="P61" s="1">
        <v>1</v>
      </c>
      <c r="Q61" s="5"/>
      <c r="R61" s="7">
        <f t="shared" si="1"/>
        <v>9.92</v>
      </c>
      <c r="S61" s="7">
        <f t="shared" ref="S61:S62" si="16">R61</f>
        <v>9.92</v>
      </c>
      <c r="T61" s="7"/>
      <c r="U61" s="8" t="s">
        <v>112</v>
      </c>
      <c r="V61" s="21" t="str">
        <f t="shared" si="10"/>
        <v>KIT-B/U-B8-TOP</v>
      </c>
      <c r="X61"/>
      <c r="AB61"/>
    </row>
    <row r="62" spans="1:28" x14ac:dyDescent="0.3">
      <c r="A62" s="5">
        <f t="shared" si="3"/>
        <v>59</v>
      </c>
      <c r="B62" s="1"/>
      <c r="C62" s="1" t="s">
        <v>25</v>
      </c>
      <c r="D62" s="1"/>
      <c r="E62" s="1"/>
      <c r="F62" s="18" t="s">
        <v>82</v>
      </c>
      <c r="G62" s="18">
        <f>G61</f>
        <v>954</v>
      </c>
      <c r="H62" s="1">
        <f>H60</f>
        <v>560</v>
      </c>
      <c r="I62" s="1">
        <v>1</v>
      </c>
      <c r="J62" s="18" t="s">
        <v>86</v>
      </c>
      <c r="K62" s="1"/>
      <c r="L62" s="1"/>
      <c r="M62" s="1">
        <v>1</v>
      </c>
      <c r="N62" s="1">
        <v>1</v>
      </c>
      <c r="O62" s="1">
        <v>1</v>
      </c>
      <c r="P62" s="1">
        <v>1</v>
      </c>
      <c r="Q62" s="5"/>
      <c r="R62" s="7">
        <f t="shared" si="1"/>
        <v>10.093333333333334</v>
      </c>
      <c r="S62" s="7">
        <f t="shared" si="16"/>
        <v>10.093333333333334</v>
      </c>
      <c r="T62" s="7"/>
      <c r="U62" s="8" t="s">
        <v>112</v>
      </c>
      <c r="V62" s="21" t="str">
        <f t="shared" si="10"/>
        <v>KIT-B/U-B8-BTM</v>
      </c>
      <c r="X62"/>
      <c r="AB62"/>
    </row>
    <row r="63" spans="1:28" x14ac:dyDescent="0.3">
      <c r="A63" s="5">
        <f t="shared" si="3"/>
        <v>60</v>
      </c>
      <c r="B63" s="1"/>
      <c r="C63" s="1"/>
      <c r="D63" s="1"/>
      <c r="E63" s="1"/>
      <c r="F63" s="18" t="s">
        <v>83</v>
      </c>
      <c r="G63" s="18">
        <f>C59-36+16</f>
        <v>700</v>
      </c>
      <c r="H63" s="1">
        <f>D59-36+16</f>
        <v>970</v>
      </c>
      <c r="I63" s="1">
        <v>1</v>
      </c>
      <c r="J63" s="18" t="s">
        <v>87</v>
      </c>
      <c r="K63" s="1"/>
      <c r="L63" s="1"/>
      <c r="M63" s="1"/>
      <c r="N63" s="1"/>
      <c r="O63" s="1"/>
      <c r="P63" s="1"/>
      <c r="Q63" s="5"/>
      <c r="R63" s="7">
        <f t="shared" si="1"/>
        <v>11.133333333333333</v>
      </c>
      <c r="S63" s="7"/>
      <c r="T63" s="7"/>
      <c r="U63" s="8" t="s">
        <v>112</v>
      </c>
      <c r="V63" s="21" t="str">
        <f t="shared" si="10"/>
        <v>KIT-B/U-B8-BACK UP</v>
      </c>
      <c r="X63"/>
      <c r="AB63"/>
    </row>
    <row r="64" spans="1:28" x14ac:dyDescent="0.3">
      <c r="A64" s="5">
        <f t="shared" si="3"/>
        <v>61</v>
      </c>
      <c r="B64" s="1"/>
      <c r="C64" s="1"/>
      <c r="D64" s="1"/>
      <c r="E64" s="1"/>
      <c r="F64" s="18" t="s">
        <v>106</v>
      </c>
      <c r="G64" s="18">
        <f>D59-36-1</f>
        <v>953</v>
      </c>
      <c r="H64" s="1">
        <f>E59-25</f>
        <v>535</v>
      </c>
      <c r="I64" s="1">
        <v>1</v>
      </c>
      <c r="J64" s="18" t="s">
        <v>86</v>
      </c>
      <c r="K64" s="1"/>
      <c r="L64" s="1"/>
      <c r="M64" s="1">
        <v>1</v>
      </c>
      <c r="N64" s="1">
        <v>1</v>
      </c>
      <c r="O64" s="1">
        <v>1</v>
      </c>
      <c r="P64" s="1">
        <v>1</v>
      </c>
      <c r="Q64" s="5"/>
      <c r="R64" s="7">
        <f t="shared" si="1"/>
        <v>9.92</v>
      </c>
      <c r="S64" s="7">
        <f>R64</f>
        <v>9.92</v>
      </c>
      <c r="T64" s="7"/>
      <c r="U64" s="8" t="s">
        <v>112</v>
      </c>
      <c r="V64" s="21" t="str">
        <f t="shared" si="10"/>
        <v>KIT-B/U-B8-Lshelf</v>
      </c>
      <c r="X64"/>
      <c r="AB64"/>
    </row>
    <row r="65" spans="1:28" x14ac:dyDescent="0.3">
      <c r="A65" s="5">
        <f t="shared" si="3"/>
        <v>62</v>
      </c>
      <c r="B65" s="1"/>
      <c r="C65" s="1"/>
      <c r="D65" s="1"/>
      <c r="E65" s="1"/>
      <c r="F65" s="18" t="s">
        <v>85</v>
      </c>
      <c r="G65" s="32">
        <f>C59-30</f>
        <v>690</v>
      </c>
      <c r="H65" s="1">
        <f>D59/2-2</f>
        <v>493</v>
      </c>
      <c r="I65" s="1">
        <v>2</v>
      </c>
      <c r="J65" s="38" t="s">
        <v>88</v>
      </c>
      <c r="K65" s="1"/>
      <c r="L65" s="1"/>
      <c r="M65" s="1">
        <v>3</v>
      </c>
      <c r="N65" s="1">
        <v>3</v>
      </c>
      <c r="O65" s="1">
        <v>3</v>
      </c>
      <c r="P65" s="1">
        <v>3</v>
      </c>
      <c r="Q65" s="5"/>
      <c r="R65" s="7">
        <f t="shared" si="1"/>
        <v>15.773333333333333</v>
      </c>
      <c r="S65" s="7"/>
      <c r="T65" s="7">
        <f t="shared" ref="T65:T67" si="17">R65</f>
        <v>15.773333333333333</v>
      </c>
      <c r="U65" s="8" t="s">
        <v>112</v>
      </c>
      <c r="V65" s="21" t="str">
        <f t="shared" si="10"/>
        <v>KIT-B/U-B8-SHUTTER</v>
      </c>
      <c r="X65"/>
      <c r="AB65"/>
    </row>
    <row r="66" spans="1:28" x14ac:dyDescent="0.3">
      <c r="A66" s="5">
        <f t="shared" si="3"/>
        <v>63</v>
      </c>
      <c r="B66" s="5"/>
      <c r="C66" s="5"/>
      <c r="D66" s="5"/>
      <c r="E66" s="5"/>
      <c r="F66" s="18" t="s">
        <v>111</v>
      </c>
      <c r="G66" s="1">
        <v>2400</v>
      </c>
      <c r="H66" s="1">
        <v>110</v>
      </c>
      <c r="I66" s="1">
        <v>2</v>
      </c>
      <c r="J66" s="38" t="s">
        <v>88</v>
      </c>
      <c r="K66" s="1"/>
      <c r="L66" s="1"/>
      <c r="M66" s="1">
        <v>3</v>
      </c>
      <c r="N66" s="1">
        <v>3</v>
      </c>
      <c r="O66" s="1">
        <v>3</v>
      </c>
      <c r="P66" s="1">
        <v>3</v>
      </c>
      <c r="Q66" s="5"/>
      <c r="R66" s="7">
        <f t="shared" si="1"/>
        <v>33.466666666666669</v>
      </c>
      <c r="S66" s="7"/>
      <c r="T66" s="7">
        <f t="shared" si="17"/>
        <v>33.466666666666669</v>
      </c>
      <c r="U66" s="8" t="s">
        <v>112</v>
      </c>
      <c r="V66" s="21" t="str">
        <f t="shared" si="10"/>
        <v>KIT-B/U-B8-SKIRTING</v>
      </c>
      <c r="X66"/>
      <c r="AB66"/>
    </row>
    <row r="67" spans="1:28" x14ac:dyDescent="0.3">
      <c r="A67" s="5">
        <f t="shared" si="3"/>
        <v>64</v>
      </c>
      <c r="B67" s="5"/>
      <c r="C67" s="5"/>
      <c r="D67" s="5"/>
      <c r="E67" s="5"/>
      <c r="F67" s="18" t="s">
        <v>111</v>
      </c>
      <c r="G67" s="1">
        <v>1700</v>
      </c>
      <c r="H67" s="1">
        <v>110</v>
      </c>
      <c r="I67" s="1">
        <v>1</v>
      </c>
      <c r="J67" s="38" t="s">
        <v>88</v>
      </c>
      <c r="K67" s="1"/>
      <c r="L67" s="1"/>
      <c r="M67" s="1">
        <v>3</v>
      </c>
      <c r="N67" s="1">
        <v>3</v>
      </c>
      <c r="O67" s="1">
        <v>3</v>
      </c>
      <c r="P67" s="1">
        <v>3</v>
      </c>
      <c r="Q67" s="5"/>
      <c r="R67" s="7">
        <f t="shared" si="1"/>
        <v>12.066666666666666</v>
      </c>
      <c r="S67" s="7"/>
      <c r="T67" s="7">
        <f t="shared" si="17"/>
        <v>12.066666666666666</v>
      </c>
      <c r="U67" s="8" t="s">
        <v>112</v>
      </c>
      <c r="V67" s="21" t="str">
        <f t="shared" si="10"/>
        <v>KIT-B/U-B8-SKIRTING</v>
      </c>
      <c r="X67"/>
      <c r="AB67"/>
    </row>
    <row r="68" spans="1:28" x14ac:dyDescent="0.3">
      <c r="A68" s="5">
        <f t="shared" si="3"/>
        <v>65</v>
      </c>
      <c r="B68" s="24" t="s">
        <v>113</v>
      </c>
      <c r="C68" s="24">
        <v>640</v>
      </c>
      <c r="D68" s="24">
        <f>375+375</f>
        <v>750</v>
      </c>
      <c r="E68" s="24">
        <f>300</f>
        <v>300</v>
      </c>
      <c r="F68" s="18" t="s">
        <v>79</v>
      </c>
      <c r="G68" s="1">
        <f>C68</f>
        <v>640</v>
      </c>
      <c r="H68" s="1">
        <f>E68</f>
        <v>300</v>
      </c>
      <c r="I68" s="1">
        <v>1</v>
      </c>
      <c r="J68" s="18" t="s">
        <v>115</v>
      </c>
      <c r="K68" s="1"/>
      <c r="L68" s="1"/>
      <c r="M68" s="1">
        <v>1</v>
      </c>
      <c r="N68" s="1">
        <v>1</v>
      </c>
      <c r="O68" s="1">
        <v>1</v>
      </c>
      <c r="P68" s="1">
        <v>1</v>
      </c>
      <c r="Q68" s="5"/>
      <c r="R68" s="7">
        <f t="shared" si="1"/>
        <v>6.2666666666666666</v>
      </c>
      <c r="S68" s="7">
        <f>R68</f>
        <v>6.2666666666666666</v>
      </c>
      <c r="T68" s="7"/>
      <c r="U68" s="8" t="s">
        <v>113</v>
      </c>
      <c r="V68" s="21" t="str">
        <f t="shared" ref="V68:V99" si="18">U68&amp;"-"&amp;F68</f>
        <v>KIT-W/U-B9-LHS</v>
      </c>
      <c r="X68"/>
      <c r="AB68"/>
    </row>
    <row r="69" spans="1:28" x14ac:dyDescent="0.3">
      <c r="A69" s="5">
        <f t="shared" ref="A69:A131" si="19">A68+1</f>
        <v>66</v>
      </c>
      <c r="B69" s="33" t="s">
        <v>105</v>
      </c>
      <c r="C69" s="1"/>
      <c r="D69" s="1"/>
      <c r="E69" s="1"/>
      <c r="F69" s="32" t="s">
        <v>80</v>
      </c>
      <c r="G69" s="1">
        <f>G68</f>
        <v>640</v>
      </c>
      <c r="H69" s="1">
        <f>H68</f>
        <v>300</v>
      </c>
      <c r="I69" s="1">
        <v>1</v>
      </c>
      <c r="J69" s="37" t="s">
        <v>117</v>
      </c>
      <c r="K69" s="1"/>
      <c r="L69" s="1"/>
      <c r="M69" s="1">
        <v>3</v>
      </c>
      <c r="N69" s="1">
        <v>3</v>
      </c>
      <c r="O69" s="1">
        <v>3</v>
      </c>
      <c r="P69" s="1">
        <v>3</v>
      </c>
      <c r="Q69" s="5"/>
      <c r="R69" s="7">
        <f t="shared" ref="R69:R132" si="20">(G69+H69)*2*I69/300</f>
        <v>6.2666666666666666</v>
      </c>
      <c r="S69" s="7"/>
      <c r="T69" s="7">
        <f>R69</f>
        <v>6.2666666666666666</v>
      </c>
      <c r="U69" s="8" t="s">
        <v>113</v>
      </c>
      <c r="V69" s="21" t="str">
        <f t="shared" si="18"/>
        <v>KIT-W/U-B9-RHS</v>
      </c>
      <c r="X69"/>
      <c r="AB69"/>
    </row>
    <row r="70" spans="1:28" x14ac:dyDescent="0.3">
      <c r="A70" s="5">
        <f t="shared" si="19"/>
        <v>67</v>
      </c>
      <c r="B70" s="1"/>
      <c r="C70" s="1"/>
      <c r="D70" s="1"/>
      <c r="E70" s="1"/>
      <c r="F70" s="18" t="s">
        <v>81</v>
      </c>
      <c r="G70" s="1">
        <f>D68-36</f>
        <v>714</v>
      </c>
      <c r="H70" s="1">
        <f>H69</f>
        <v>300</v>
      </c>
      <c r="I70" s="1">
        <v>1</v>
      </c>
      <c r="J70" s="18" t="s">
        <v>115</v>
      </c>
      <c r="K70" s="1"/>
      <c r="L70" s="1"/>
      <c r="M70" s="1">
        <v>1</v>
      </c>
      <c r="N70" s="1">
        <v>1</v>
      </c>
      <c r="O70" s="1">
        <v>1</v>
      </c>
      <c r="P70" s="1">
        <v>1</v>
      </c>
      <c r="Q70" s="5"/>
      <c r="R70" s="7">
        <f t="shared" si="20"/>
        <v>6.76</v>
      </c>
      <c r="S70" s="7">
        <f t="shared" ref="S70:S71" si="21">R70</f>
        <v>6.76</v>
      </c>
      <c r="T70" s="7"/>
      <c r="U70" s="8" t="s">
        <v>113</v>
      </c>
      <c r="V70" s="21" t="str">
        <f t="shared" si="18"/>
        <v>KIT-W/U-B9-TOP</v>
      </c>
      <c r="X70"/>
      <c r="AB70"/>
    </row>
    <row r="71" spans="1:28" x14ac:dyDescent="0.3">
      <c r="A71" s="5">
        <f t="shared" si="19"/>
        <v>68</v>
      </c>
      <c r="B71" s="1"/>
      <c r="C71" s="52" t="s">
        <v>114</v>
      </c>
      <c r="D71" s="53"/>
      <c r="E71" s="54"/>
      <c r="F71" s="18" t="s">
        <v>82</v>
      </c>
      <c r="G71" s="1">
        <f>G70</f>
        <v>714</v>
      </c>
      <c r="H71" s="33">
        <f>E68-22</f>
        <v>278</v>
      </c>
      <c r="I71" s="1">
        <v>1</v>
      </c>
      <c r="J71" s="18" t="s">
        <v>115</v>
      </c>
      <c r="K71" s="1"/>
      <c r="L71" s="1"/>
      <c r="M71" s="1">
        <v>1</v>
      </c>
      <c r="N71" s="1">
        <v>1</v>
      </c>
      <c r="O71" s="1">
        <v>1</v>
      </c>
      <c r="P71" s="1">
        <v>1</v>
      </c>
      <c r="Q71" s="5"/>
      <c r="R71" s="7">
        <f t="shared" si="20"/>
        <v>6.6133333333333333</v>
      </c>
      <c r="S71" s="7">
        <f t="shared" si="21"/>
        <v>6.6133333333333333</v>
      </c>
      <c r="T71" s="7"/>
      <c r="U71" s="8" t="s">
        <v>113</v>
      </c>
      <c r="V71" s="21" t="str">
        <f t="shared" si="18"/>
        <v>KIT-W/U-B9-BTM</v>
      </c>
      <c r="X71"/>
      <c r="AB71"/>
    </row>
    <row r="72" spans="1:28" x14ac:dyDescent="0.3">
      <c r="A72" s="5">
        <f t="shared" si="19"/>
        <v>69</v>
      </c>
      <c r="B72" s="1"/>
      <c r="C72" s="1"/>
      <c r="D72" s="1"/>
      <c r="E72" s="1"/>
      <c r="F72" s="18" t="s">
        <v>83</v>
      </c>
      <c r="G72" s="1">
        <f>C68-36+16</f>
        <v>620</v>
      </c>
      <c r="H72" s="1">
        <f>D68-36+16</f>
        <v>730</v>
      </c>
      <c r="I72" s="1">
        <v>1</v>
      </c>
      <c r="J72" s="18" t="s">
        <v>116</v>
      </c>
      <c r="K72" s="1"/>
      <c r="L72" s="1"/>
      <c r="M72" s="1"/>
      <c r="N72" s="1"/>
      <c r="O72" s="1"/>
      <c r="P72" s="1"/>
      <c r="Q72" s="5"/>
      <c r="R72" s="7">
        <f t="shared" si="20"/>
        <v>9</v>
      </c>
      <c r="S72" s="7"/>
      <c r="T72" s="7"/>
      <c r="U72" s="8" t="s">
        <v>113</v>
      </c>
      <c r="V72" s="21" t="str">
        <f t="shared" si="18"/>
        <v>KIT-W/U-B9-BACK UP</v>
      </c>
      <c r="X72"/>
      <c r="AB72"/>
    </row>
    <row r="73" spans="1:28" x14ac:dyDescent="0.3">
      <c r="A73" s="5">
        <f t="shared" si="19"/>
        <v>70</v>
      </c>
      <c r="B73" s="5"/>
      <c r="C73" s="5"/>
      <c r="D73" s="5"/>
      <c r="E73" s="5"/>
      <c r="F73" s="18" t="s">
        <v>106</v>
      </c>
      <c r="G73" s="1">
        <f>D68-36-1</f>
        <v>713</v>
      </c>
      <c r="H73" s="1">
        <f>E68-25</f>
        <v>275</v>
      </c>
      <c r="I73" s="1">
        <v>1</v>
      </c>
      <c r="J73" s="18" t="s">
        <v>115</v>
      </c>
      <c r="K73" s="1"/>
      <c r="L73" s="1"/>
      <c r="M73" s="1">
        <v>1</v>
      </c>
      <c r="N73" s="1">
        <v>1</v>
      </c>
      <c r="O73" s="1">
        <v>1</v>
      </c>
      <c r="P73" s="1">
        <v>1</v>
      </c>
      <c r="Q73" s="5"/>
      <c r="R73" s="7">
        <f t="shared" si="20"/>
        <v>6.5866666666666669</v>
      </c>
      <c r="S73" s="7">
        <f>R73</f>
        <v>6.5866666666666669</v>
      </c>
      <c r="T73" s="7"/>
      <c r="U73" s="8" t="s">
        <v>113</v>
      </c>
      <c r="V73" s="21" t="str">
        <f t="shared" si="18"/>
        <v>KIT-W/U-B9-Lshelf</v>
      </c>
      <c r="X73"/>
      <c r="AB73"/>
    </row>
    <row r="74" spans="1:28" x14ac:dyDescent="0.3">
      <c r="A74" s="5">
        <f t="shared" si="19"/>
        <v>71</v>
      </c>
      <c r="B74" s="5"/>
      <c r="C74" s="5"/>
      <c r="D74" s="5"/>
      <c r="E74" s="5"/>
      <c r="F74" s="18" t="s">
        <v>85</v>
      </c>
      <c r="G74" s="1">
        <f>C68-2</f>
        <v>638</v>
      </c>
      <c r="H74" s="1">
        <f>D68/2-2</f>
        <v>373</v>
      </c>
      <c r="I74" s="1">
        <v>2</v>
      </c>
      <c r="J74" s="44" t="s">
        <v>118</v>
      </c>
      <c r="K74" s="1"/>
      <c r="L74" s="1"/>
      <c r="M74" s="1">
        <v>3</v>
      </c>
      <c r="N74" s="1">
        <v>3</v>
      </c>
      <c r="O74" s="1">
        <v>3</v>
      </c>
      <c r="P74" s="1">
        <v>3</v>
      </c>
      <c r="Q74" s="5"/>
      <c r="R74" s="7">
        <f t="shared" si="20"/>
        <v>13.48</v>
      </c>
      <c r="S74" s="7"/>
      <c r="T74" s="7">
        <f t="shared" ref="T74:T75" si="22">R74</f>
        <v>13.48</v>
      </c>
      <c r="U74" s="8" t="s">
        <v>113</v>
      </c>
      <c r="V74" s="21" t="str">
        <f t="shared" si="18"/>
        <v>KIT-W/U-B9-SHUTTER</v>
      </c>
      <c r="X74"/>
      <c r="AB74"/>
    </row>
    <row r="75" spans="1:28" x14ac:dyDescent="0.3">
      <c r="A75" s="5">
        <f t="shared" si="19"/>
        <v>72</v>
      </c>
      <c r="B75" s="5"/>
      <c r="C75" s="5"/>
      <c r="D75" s="5"/>
      <c r="E75" s="5"/>
      <c r="F75" s="18" t="s">
        <v>103</v>
      </c>
      <c r="G75" s="1">
        <f>C68</f>
        <v>640</v>
      </c>
      <c r="H75" s="1">
        <v>100</v>
      </c>
      <c r="I75" s="1">
        <v>1</v>
      </c>
      <c r="J75" s="44" t="s">
        <v>118</v>
      </c>
      <c r="K75" s="1"/>
      <c r="L75" s="1"/>
      <c r="M75" s="1">
        <v>3</v>
      </c>
      <c r="N75" s="1">
        <v>3</v>
      </c>
      <c r="O75" s="1">
        <v>3</v>
      </c>
      <c r="P75" s="1">
        <v>3</v>
      </c>
      <c r="Q75" s="5"/>
      <c r="R75" s="7">
        <f t="shared" si="20"/>
        <v>4.9333333333333336</v>
      </c>
      <c r="S75" s="7"/>
      <c r="T75" s="7">
        <f t="shared" si="22"/>
        <v>4.9333333333333336</v>
      </c>
      <c r="U75" s="8" t="s">
        <v>113</v>
      </c>
      <c r="V75" s="21" t="str">
        <f t="shared" si="18"/>
        <v>KIT-W/U-B9-FILLERS</v>
      </c>
      <c r="X75"/>
      <c r="AB75"/>
    </row>
    <row r="76" spans="1:28" x14ac:dyDescent="0.3">
      <c r="A76" s="5">
        <f t="shared" si="19"/>
        <v>73</v>
      </c>
      <c r="B76" s="24" t="s">
        <v>119</v>
      </c>
      <c r="C76" s="24">
        <v>640</v>
      </c>
      <c r="D76" s="24">
        <f>384+384</f>
        <v>768</v>
      </c>
      <c r="E76" s="24">
        <f>300</f>
        <v>300</v>
      </c>
      <c r="F76" s="18" t="s">
        <v>79</v>
      </c>
      <c r="G76" s="1">
        <f>C76</f>
        <v>640</v>
      </c>
      <c r="H76" s="1">
        <f>E76</f>
        <v>300</v>
      </c>
      <c r="I76" s="1">
        <v>1</v>
      </c>
      <c r="J76" s="18" t="s">
        <v>115</v>
      </c>
      <c r="K76" s="1"/>
      <c r="L76" s="1"/>
      <c r="M76" s="1">
        <v>1</v>
      </c>
      <c r="N76" s="1">
        <v>1</v>
      </c>
      <c r="O76" s="1">
        <v>1</v>
      </c>
      <c r="P76" s="1">
        <v>1</v>
      </c>
      <c r="Q76" s="5"/>
      <c r="R76" s="7">
        <f t="shared" si="20"/>
        <v>6.2666666666666666</v>
      </c>
      <c r="S76" s="7">
        <f t="shared" ref="S76:S79" si="23">R76</f>
        <v>6.2666666666666666</v>
      </c>
      <c r="T76" s="7"/>
      <c r="U76" s="8" t="s">
        <v>119</v>
      </c>
      <c r="V76" s="21" t="str">
        <f t="shared" si="18"/>
        <v>KIT-W/U-B10-LHS</v>
      </c>
      <c r="X76"/>
      <c r="AB76"/>
    </row>
    <row r="77" spans="1:28" x14ac:dyDescent="0.3">
      <c r="A77" s="5">
        <f t="shared" si="19"/>
        <v>74</v>
      </c>
      <c r="B77" s="33" t="s">
        <v>105</v>
      </c>
      <c r="C77" s="1"/>
      <c r="D77" s="1"/>
      <c r="E77" s="1"/>
      <c r="F77" s="32" t="s">
        <v>80</v>
      </c>
      <c r="G77" s="1">
        <f>G76</f>
        <v>640</v>
      </c>
      <c r="H77" s="1">
        <f>H76</f>
        <v>300</v>
      </c>
      <c r="I77" s="1">
        <v>1</v>
      </c>
      <c r="J77" s="18" t="s">
        <v>115</v>
      </c>
      <c r="K77" s="1"/>
      <c r="L77" s="1"/>
      <c r="M77" s="1">
        <v>1</v>
      </c>
      <c r="N77" s="1">
        <v>1</v>
      </c>
      <c r="O77" s="1">
        <v>1</v>
      </c>
      <c r="P77" s="1">
        <v>1</v>
      </c>
      <c r="Q77" s="5"/>
      <c r="R77" s="7">
        <f t="shared" si="20"/>
        <v>6.2666666666666666</v>
      </c>
      <c r="S77" s="7">
        <f t="shared" si="23"/>
        <v>6.2666666666666666</v>
      </c>
      <c r="T77" s="7"/>
      <c r="U77" s="8" t="s">
        <v>119</v>
      </c>
      <c r="V77" s="21" t="str">
        <f t="shared" si="18"/>
        <v>KIT-W/U-B10-RHS</v>
      </c>
      <c r="X77"/>
      <c r="AB77"/>
    </row>
    <row r="78" spans="1:28" x14ac:dyDescent="0.3">
      <c r="A78" s="5">
        <f t="shared" si="19"/>
        <v>75</v>
      </c>
      <c r="B78" s="1"/>
      <c r="C78" s="1"/>
      <c r="D78" s="1"/>
      <c r="E78" s="1"/>
      <c r="F78" s="18" t="s">
        <v>81</v>
      </c>
      <c r="G78" s="1">
        <f>D76-36</f>
        <v>732</v>
      </c>
      <c r="H78" s="1">
        <f>H77</f>
        <v>300</v>
      </c>
      <c r="I78" s="1">
        <v>1</v>
      </c>
      <c r="J78" s="18" t="s">
        <v>115</v>
      </c>
      <c r="K78" s="1"/>
      <c r="L78" s="1"/>
      <c r="M78" s="1">
        <v>1</v>
      </c>
      <c r="N78" s="1">
        <v>1</v>
      </c>
      <c r="O78" s="1">
        <v>1</v>
      </c>
      <c r="P78" s="1">
        <v>1</v>
      </c>
      <c r="Q78" s="5"/>
      <c r="R78" s="7">
        <f t="shared" si="20"/>
        <v>6.88</v>
      </c>
      <c r="S78" s="7">
        <f t="shared" si="23"/>
        <v>6.88</v>
      </c>
      <c r="T78" s="7"/>
      <c r="U78" s="8" t="s">
        <v>119</v>
      </c>
      <c r="V78" s="21" t="str">
        <f t="shared" si="18"/>
        <v>KIT-W/U-B10-TOP</v>
      </c>
      <c r="X78"/>
      <c r="AB78"/>
    </row>
    <row r="79" spans="1:28" x14ac:dyDescent="0.3">
      <c r="A79" s="5">
        <f t="shared" si="19"/>
        <v>76</v>
      </c>
      <c r="B79" s="1"/>
      <c r="C79" s="52" t="s">
        <v>114</v>
      </c>
      <c r="D79" s="53"/>
      <c r="E79" s="54"/>
      <c r="F79" s="18" t="s">
        <v>82</v>
      </c>
      <c r="G79" s="1">
        <f>G78</f>
        <v>732</v>
      </c>
      <c r="H79" s="33">
        <f>E76-22</f>
        <v>278</v>
      </c>
      <c r="I79" s="1">
        <v>1</v>
      </c>
      <c r="J79" s="18" t="s">
        <v>115</v>
      </c>
      <c r="K79" s="1"/>
      <c r="L79" s="1"/>
      <c r="M79" s="1">
        <v>1</v>
      </c>
      <c r="N79" s="1">
        <v>1</v>
      </c>
      <c r="O79" s="1">
        <v>1</v>
      </c>
      <c r="P79" s="1">
        <v>1</v>
      </c>
      <c r="Q79" s="5"/>
      <c r="R79" s="7">
        <f t="shared" si="20"/>
        <v>6.7333333333333334</v>
      </c>
      <c r="S79" s="7">
        <f t="shared" si="23"/>
        <v>6.7333333333333334</v>
      </c>
      <c r="T79" s="7"/>
      <c r="U79" s="8" t="s">
        <v>119</v>
      </c>
      <c r="V79" s="21" t="str">
        <f t="shared" si="18"/>
        <v>KIT-W/U-B10-BTM</v>
      </c>
      <c r="X79"/>
      <c r="AB79"/>
    </row>
    <row r="80" spans="1:28" x14ac:dyDescent="0.3">
      <c r="A80" s="5">
        <f t="shared" si="19"/>
        <v>77</v>
      </c>
      <c r="B80" s="1"/>
      <c r="C80" s="1"/>
      <c r="D80" s="1"/>
      <c r="E80" s="1"/>
      <c r="F80" s="18" t="s">
        <v>83</v>
      </c>
      <c r="G80" s="1">
        <f>C76-36+16</f>
        <v>620</v>
      </c>
      <c r="H80" s="1">
        <f>D76-36+16</f>
        <v>748</v>
      </c>
      <c r="I80" s="1">
        <v>1</v>
      </c>
      <c r="J80" s="18" t="s">
        <v>116</v>
      </c>
      <c r="K80" s="1"/>
      <c r="L80" s="1"/>
      <c r="M80" s="1"/>
      <c r="N80" s="1"/>
      <c r="O80" s="1"/>
      <c r="P80" s="1"/>
      <c r="Q80" s="5"/>
      <c r="R80" s="7">
        <f t="shared" si="20"/>
        <v>9.1199999999999992</v>
      </c>
      <c r="S80" s="7"/>
      <c r="T80" s="7"/>
      <c r="U80" s="8" t="s">
        <v>119</v>
      </c>
      <c r="V80" s="21" t="str">
        <f t="shared" si="18"/>
        <v>KIT-W/U-B10-BACK UP</v>
      </c>
      <c r="X80"/>
      <c r="AB80"/>
    </row>
    <row r="81" spans="1:28" x14ac:dyDescent="0.3">
      <c r="A81" s="5">
        <f t="shared" si="19"/>
        <v>78</v>
      </c>
      <c r="B81" s="5"/>
      <c r="C81" s="5"/>
      <c r="D81" s="5"/>
      <c r="E81" s="5"/>
      <c r="F81" s="18" t="s">
        <v>106</v>
      </c>
      <c r="G81" s="1">
        <f>D76-36-1</f>
        <v>731</v>
      </c>
      <c r="H81" s="1">
        <f>E76-25</f>
        <v>275</v>
      </c>
      <c r="I81" s="1">
        <v>1</v>
      </c>
      <c r="J81" s="18" t="s">
        <v>115</v>
      </c>
      <c r="K81" s="1"/>
      <c r="L81" s="1"/>
      <c r="M81" s="1">
        <v>1</v>
      </c>
      <c r="N81" s="1">
        <v>1</v>
      </c>
      <c r="O81" s="1">
        <v>1</v>
      </c>
      <c r="P81" s="1">
        <v>1</v>
      </c>
      <c r="Q81" s="5"/>
      <c r="R81" s="7">
        <f t="shared" si="20"/>
        <v>6.706666666666667</v>
      </c>
      <c r="S81" s="7">
        <f>R81</f>
        <v>6.706666666666667</v>
      </c>
      <c r="T81" s="7"/>
      <c r="U81" s="8" t="s">
        <v>119</v>
      </c>
      <c r="V81" s="21" t="str">
        <f t="shared" si="18"/>
        <v>KIT-W/U-B10-Lshelf</v>
      </c>
      <c r="X81"/>
      <c r="AB81"/>
    </row>
    <row r="82" spans="1:28" x14ac:dyDescent="0.3">
      <c r="A82" s="5">
        <f t="shared" si="19"/>
        <v>79</v>
      </c>
      <c r="B82" s="5"/>
      <c r="C82" s="5"/>
      <c r="D82" s="5"/>
      <c r="E82" s="5"/>
      <c r="F82" s="18" t="s">
        <v>85</v>
      </c>
      <c r="G82" s="1">
        <f>C76-2</f>
        <v>638</v>
      </c>
      <c r="H82" s="1">
        <f>D76/2-2</f>
        <v>382</v>
      </c>
      <c r="I82" s="1">
        <v>2</v>
      </c>
      <c r="J82" s="44" t="s">
        <v>118</v>
      </c>
      <c r="K82" s="1"/>
      <c r="L82" s="1"/>
      <c r="M82" s="1">
        <v>3</v>
      </c>
      <c r="N82" s="1">
        <v>3</v>
      </c>
      <c r="O82" s="1">
        <v>3</v>
      </c>
      <c r="P82" s="1">
        <v>3</v>
      </c>
      <c r="Q82" s="5"/>
      <c r="R82" s="7">
        <f t="shared" si="20"/>
        <v>13.6</v>
      </c>
      <c r="S82" s="7"/>
      <c r="T82" s="7">
        <f t="shared" ref="T82:T83" si="24">R82</f>
        <v>13.6</v>
      </c>
      <c r="U82" s="8" t="s">
        <v>119</v>
      </c>
      <c r="V82" s="21" t="str">
        <f t="shared" si="18"/>
        <v>KIT-W/U-B10-SHUTTER</v>
      </c>
      <c r="X82"/>
      <c r="AB82"/>
    </row>
    <row r="83" spans="1:28" x14ac:dyDescent="0.3">
      <c r="A83" s="5">
        <f t="shared" si="19"/>
        <v>80</v>
      </c>
      <c r="B83" s="5"/>
      <c r="C83" s="5"/>
      <c r="D83" s="5"/>
      <c r="E83" s="5"/>
      <c r="F83" s="18" t="s">
        <v>103</v>
      </c>
      <c r="G83" s="1">
        <f>C76</f>
        <v>640</v>
      </c>
      <c r="H83" s="1">
        <v>100</v>
      </c>
      <c r="I83" s="1">
        <v>1</v>
      </c>
      <c r="J83" s="44" t="s">
        <v>118</v>
      </c>
      <c r="K83" s="1"/>
      <c r="L83" s="1"/>
      <c r="M83" s="1">
        <v>3</v>
      </c>
      <c r="N83" s="1">
        <v>3</v>
      </c>
      <c r="O83" s="1">
        <v>3</v>
      </c>
      <c r="P83" s="1">
        <v>3</v>
      </c>
      <c r="Q83" s="5"/>
      <c r="R83" s="7">
        <f t="shared" si="20"/>
        <v>4.9333333333333336</v>
      </c>
      <c r="S83" s="7"/>
      <c r="T83" s="7">
        <f t="shared" si="24"/>
        <v>4.9333333333333336</v>
      </c>
      <c r="U83" s="8" t="s">
        <v>119</v>
      </c>
      <c r="V83" s="21" t="str">
        <f t="shared" si="18"/>
        <v>KIT-W/U-B10-FILLERS</v>
      </c>
      <c r="X83"/>
      <c r="AB83"/>
    </row>
    <row r="84" spans="1:28" x14ac:dyDescent="0.3">
      <c r="A84" s="5">
        <f t="shared" si="19"/>
        <v>81</v>
      </c>
      <c r="B84" s="24" t="s">
        <v>122</v>
      </c>
      <c r="C84" s="24">
        <v>640</v>
      </c>
      <c r="D84" s="24">
        <f>384+384+384+384</f>
        <v>1536</v>
      </c>
      <c r="E84" s="24">
        <f>300</f>
        <v>300</v>
      </c>
      <c r="F84" s="18" t="s">
        <v>79</v>
      </c>
      <c r="G84" s="1">
        <f>C84</f>
        <v>640</v>
      </c>
      <c r="H84" s="1">
        <f>E84</f>
        <v>300</v>
      </c>
      <c r="I84" s="1">
        <v>1</v>
      </c>
      <c r="J84" s="18" t="s">
        <v>115</v>
      </c>
      <c r="K84" s="1"/>
      <c r="L84" s="1"/>
      <c r="M84" s="1">
        <v>1</v>
      </c>
      <c r="N84" s="1">
        <v>1</v>
      </c>
      <c r="O84" s="1">
        <v>1</v>
      </c>
      <c r="P84" s="1">
        <v>1</v>
      </c>
      <c r="Q84" s="5"/>
      <c r="R84" s="7">
        <f t="shared" si="20"/>
        <v>6.2666666666666666</v>
      </c>
      <c r="S84" s="7">
        <f t="shared" ref="S84:S87" si="25">R84</f>
        <v>6.2666666666666666</v>
      </c>
      <c r="T84" s="7"/>
      <c r="U84" s="8" t="s">
        <v>122</v>
      </c>
      <c r="V84" s="21" t="str">
        <f t="shared" si="18"/>
        <v>KIT-W/U-B11-LHS</v>
      </c>
      <c r="X84"/>
      <c r="AB84"/>
    </row>
    <row r="85" spans="1:28" x14ac:dyDescent="0.3">
      <c r="A85" s="5">
        <f t="shared" si="19"/>
        <v>82</v>
      </c>
      <c r="B85" s="33" t="s">
        <v>105</v>
      </c>
      <c r="C85" s="1"/>
      <c r="D85" s="1"/>
      <c r="E85" s="1"/>
      <c r="F85" s="32" t="s">
        <v>80</v>
      </c>
      <c r="G85" s="1">
        <f>G84</f>
        <v>640</v>
      </c>
      <c r="H85" s="1">
        <f>H84</f>
        <v>300</v>
      </c>
      <c r="I85" s="1">
        <v>1</v>
      </c>
      <c r="J85" s="18" t="s">
        <v>115</v>
      </c>
      <c r="K85" s="1"/>
      <c r="L85" s="1"/>
      <c r="M85" s="1">
        <v>1</v>
      </c>
      <c r="N85" s="1">
        <v>1</v>
      </c>
      <c r="O85" s="1">
        <v>1</v>
      </c>
      <c r="P85" s="1">
        <v>1</v>
      </c>
      <c r="Q85" s="5"/>
      <c r="R85" s="7">
        <f t="shared" si="20"/>
        <v>6.2666666666666666</v>
      </c>
      <c r="S85" s="7">
        <f t="shared" si="25"/>
        <v>6.2666666666666666</v>
      </c>
      <c r="T85" s="7"/>
      <c r="U85" s="8" t="s">
        <v>122</v>
      </c>
      <c r="V85" s="21" t="str">
        <f t="shared" si="18"/>
        <v>KIT-W/U-B11-RHS</v>
      </c>
      <c r="X85"/>
      <c r="AB85"/>
    </row>
    <row r="86" spans="1:28" x14ac:dyDescent="0.3">
      <c r="A86" s="5">
        <f t="shared" si="19"/>
        <v>83</v>
      </c>
      <c r="B86" s="1"/>
      <c r="C86" s="1"/>
      <c r="D86" s="1"/>
      <c r="E86" s="1"/>
      <c r="F86" s="18" t="s">
        <v>81</v>
      </c>
      <c r="G86" s="1">
        <f>D84-36</f>
        <v>1500</v>
      </c>
      <c r="H86" s="1">
        <f>H85</f>
        <v>300</v>
      </c>
      <c r="I86" s="1">
        <v>1</v>
      </c>
      <c r="J86" s="18" t="s">
        <v>115</v>
      </c>
      <c r="K86" s="1"/>
      <c r="L86" s="1"/>
      <c r="M86" s="1">
        <v>1</v>
      </c>
      <c r="N86" s="1">
        <v>1</v>
      </c>
      <c r="O86" s="1">
        <v>1</v>
      </c>
      <c r="P86" s="1">
        <v>1</v>
      </c>
      <c r="Q86" s="5"/>
      <c r="R86" s="7">
        <f t="shared" si="20"/>
        <v>12</v>
      </c>
      <c r="S86" s="7">
        <f t="shared" si="25"/>
        <v>12</v>
      </c>
      <c r="T86" s="7"/>
      <c r="U86" s="8" t="s">
        <v>122</v>
      </c>
      <c r="V86" s="21" t="str">
        <f t="shared" si="18"/>
        <v>KIT-W/U-B11-TOP</v>
      </c>
      <c r="X86"/>
      <c r="AB86"/>
    </row>
    <row r="87" spans="1:28" x14ac:dyDescent="0.3">
      <c r="A87" s="5">
        <f t="shared" si="19"/>
        <v>84</v>
      </c>
      <c r="B87" s="1"/>
      <c r="C87" s="52" t="s">
        <v>120</v>
      </c>
      <c r="D87" s="53"/>
      <c r="E87" s="54"/>
      <c r="F87" s="18" t="s">
        <v>82</v>
      </c>
      <c r="G87" s="1">
        <f>G86</f>
        <v>1500</v>
      </c>
      <c r="H87" s="1">
        <f>H86</f>
        <v>300</v>
      </c>
      <c r="I87" s="1">
        <v>1</v>
      </c>
      <c r="J87" s="18" t="s">
        <v>115</v>
      </c>
      <c r="K87" s="1"/>
      <c r="L87" s="1"/>
      <c r="M87" s="1">
        <v>1</v>
      </c>
      <c r="N87" s="1">
        <v>1</v>
      </c>
      <c r="O87" s="1">
        <v>1</v>
      </c>
      <c r="P87" s="1">
        <v>1</v>
      </c>
      <c r="Q87" s="5"/>
      <c r="R87" s="7">
        <f t="shared" si="20"/>
        <v>12</v>
      </c>
      <c r="S87" s="7">
        <f t="shared" si="25"/>
        <v>12</v>
      </c>
      <c r="T87" s="7"/>
      <c r="U87" s="8" t="s">
        <v>122</v>
      </c>
      <c r="V87" s="21" t="str">
        <f t="shared" si="18"/>
        <v>KIT-W/U-B11-BTM</v>
      </c>
      <c r="X87"/>
      <c r="AB87"/>
    </row>
    <row r="88" spans="1:28" x14ac:dyDescent="0.3">
      <c r="A88" s="5">
        <f t="shared" si="19"/>
        <v>85</v>
      </c>
      <c r="B88" s="1"/>
      <c r="C88" s="1"/>
      <c r="D88" s="1"/>
      <c r="E88" s="1"/>
      <c r="F88" s="18" t="s">
        <v>83</v>
      </c>
      <c r="G88" s="1">
        <f>C84-36+16</f>
        <v>620</v>
      </c>
      <c r="H88" s="1">
        <f>D84-36+16</f>
        <v>1516</v>
      </c>
      <c r="I88" s="1">
        <v>1</v>
      </c>
      <c r="J88" s="18" t="s">
        <v>116</v>
      </c>
      <c r="K88" s="1" t="s">
        <v>15</v>
      </c>
      <c r="L88" s="1"/>
      <c r="M88" s="1"/>
      <c r="N88" s="1"/>
      <c r="O88" s="1"/>
      <c r="P88" s="1"/>
      <c r="Q88" s="5"/>
      <c r="R88" s="7">
        <f t="shared" si="20"/>
        <v>14.24</v>
      </c>
      <c r="S88" s="7"/>
      <c r="T88" s="7"/>
      <c r="U88" s="8" t="s">
        <v>122</v>
      </c>
      <c r="V88" s="21" t="str">
        <f t="shared" si="18"/>
        <v>KIT-W/U-B11-BACK UP</v>
      </c>
      <c r="X88"/>
      <c r="AB88"/>
    </row>
    <row r="89" spans="1:28" x14ac:dyDescent="0.3">
      <c r="A89" s="5">
        <f t="shared" si="19"/>
        <v>86</v>
      </c>
      <c r="B89" s="5"/>
      <c r="C89" s="5"/>
      <c r="D89" s="5"/>
      <c r="E89" s="5"/>
      <c r="F89" s="18" t="s">
        <v>121</v>
      </c>
      <c r="G89" s="1">
        <f>C84-36</f>
        <v>604</v>
      </c>
      <c r="H89" s="1">
        <f>E84-20</f>
        <v>280</v>
      </c>
      <c r="I89" s="1">
        <v>1</v>
      </c>
      <c r="J89" s="18" t="s">
        <v>115</v>
      </c>
      <c r="K89" s="1"/>
      <c r="L89" s="1"/>
      <c r="M89" s="1">
        <v>1</v>
      </c>
      <c r="N89" s="1">
        <v>1</v>
      </c>
      <c r="O89" s="1">
        <v>1</v>
      </c>
      <c r="P89" s="1">
        <v>1</v>
      </c>
      <c r="Q89" s="5"/>
      <c r="R89" s="7">
        <f t="shared" si="20"/>
        <v>5.8933333333333335</v>
      </c>
      <c r="S89" s="7">
        <f t="shared" ref="S89:S94" si="26">R89</f>
        <v>5.8933333333333335</v>
      </c>
      <c r="T89" s="7"/>
      <c r="U89" s="8" t="s">
        <v>122</v>
      </c>
      <c r="V89" s="21" t="str">
        <f t="shared" si="18"/>
        <v>KIT-W/U-B11-C/V</v>
      </c>
      <c r="X89"/>
      <c r="AB89"/>
    </row>
    <row r="90" spans="1:28" x14ac:dyDescent="0.3">
      <c r="A90" s="5">
        <f t="shared" si="19"/>
        <v>87</v>
      </c>
      <c r="B90" s="5"/>
      <c r="C90" s="5"/>
      <c r="D90" s="5"/>
      <c r="E90" s="5"/>
      <c r="F90" s="18" t="s">
        <v>106</v>
      </c>
      <c r="G90" s="1">
        <f>D84/2-18-9-1</f>
        <v>740</v>
      </c>
      <c r="H90" s="1">
        <f>E84-25</f>
        <v>275</v>
      </c>
      <c r="I90" s="1">
        <v>2</v>
      </c>
      <c r="J90" s="18" t="s">
        <v>115</v>
      </c>
      <c r="K90" s="1"/>
      <c r="L90" s="1"/>
      <c r="M90" s="1">
        <v>1</v>
      </c>
      <c r="N90" s="1">
        <v>1</v>
      </c>
      <c r="O90" s="1">
        <v>1</v>
      </c>
      <c r="P90" s="1">
        <v>1</v>
      </c>
      <c r="Q90" s="5"/>
      <c r="R90" s="7">
        <f t="shared" si="20"/>
        <v>13.533333333333333</v>
      </c>
      <c r="S90" s="7">
        <f t="shared" si="26"/>
        <v>13.533333333333333</v>
      </c>
      <c r="T90" s="7"/>
      <c r="U90" s="8" t="s">
        <v>122</v>
      </c>
      <c r="V90" s="21" t="str">
        <f t="shared" si="18"/>
        <v>KIT-W/U-B11-Lshelf</v>
      </c>
      <c r="X90"/>
      <c r="AB90"/>
    </row>
    <row r="91" spans="1:28" x14ac:dyDescent="0.3">
      <c r="A91" s="5">
        <f t="shared" si="19"/>
        <v>88</v>
      </c>
      <c r="B91" s="24" t="s">
        <v>123</v>
      </c>
      <c r="C91" s="24">
        <v>640</v>
      </c>
      <c r="D91" s="24">
        <f>384+384</f>
        <v>768</v>
      </c>
      <c r="E91" s="24">
        <f>300</f>
        <v>300</v>
      </c>
      <c r="F91" s="18" t="s">
        <v>79</v>
      </c>
      <c r="G91" s="1">
        <f>C91</f>
        <v>640</v>
      </c>
      <c r="H91" s="1">
        <f>E91</f>
        <v>300</v>
      </c>
      <c r="I91" s="1">
        <v>1</v>
      </c>
      <c r="J91" s="18" t="s">
        <v>115</v>
      </c>
      <c r="K91" s="1"/>
      <c r="L91" s="1"/>
      <c r="M91" s="1">
        <v>1</v>
      </c>
      <c r="N91" s="1">
        <v>1</v>
      </c>
      <c r="O91" s="1">
        <v>1</v>
      </c>
      <c r="P91" s="1">
        <v>1</v>
      </c>
      <c r="Q91" s="5"/>
      <c r="R91" s="7">
        <f t="shared" si="20"/>
        <v>6.2666666666666666</v>
      </c>
      <c r="S91" s="7">
        <f t="shared" si="26"/>
        <v>6.2666666666666666</v>
      </c>
      <c r="T91" s="7"/>
      <c r="U91" s="8" t="s">
        <v>123</v>
      </c>
      <c r="V91" s="21" t="str">
        <f t="shared" si="18"/>
        <v>KIT-W/U-B12-LHS</v>
      </c>
      <c r="X91"/>
      <c r="AB91"/>
    </row>
    <row r="92" spans="1:28" x14ac:dyDescent="0.3">
      <c r="A92" s="5">
        <f t="shared" si="19"/>
        <v>89</v>
      </c>
      <c r="B92" s="33" t="s">
        <v>105</v>
      </c>
      <c r="C92" s="1"/>
      <c r="D92" s="1"/>
      <c r="E92" s="1"/>
      <c r="F92" s="32" t="s">
        <v>80</v>
      </c>
      <c r="G92" s="1">
        <f>G91</f>
        <v>640</v>
      </c>
      <c r="H92" s="1">
        <f>H91</f>
        <v>300</v>
      </c>
      <c r="I92" s="1">
        <v>1</v>
      </c>
      <c r="J92" s="18" t="s">
        <v>115</v>
      </c>
      <c r="K92" s="1"/>
      <c r="L92" s="1"/>
      <c r="M92" s="1">
        <v>1</v>
      </c>
      <c r="N92" s="1">
        <v>1</v>
      </c>
      <c r="O92" s="1">
        <v>1</v>
      </c>
      <c r="P92" s="1">
        <v>1</v>
      </c>
      <c r="Q92" s="5"/>
      <c r="R92" s="7">
        <f t="shared" si="20"/>
        <v>6.2666666666666666</v>
      </c>
      <c r="S92" s="7">
        <f t="shared" si="26"/>
        <v>6.2666666666666666</v>
      </c>
      <c r="T92" s="7"/>
      <c r="U92" s="8" t="s">
        <v>123</v>
      </c>
      <c r="V92" s="21" t="str">
        <f t="shared" si="18"/>
        <v>KIT-W/U-B12-RHS</v>
      </c>
      <c r="X92"/>
      <c r="AB92"/>
    </row>
    <row r="93" spans="1:28" x14ac:dyDescent="0.3">
      <c r="A93" s="5">
        <f t="shared" si="19"/>
        <v>90</v>
      </c>
      <c r="B93" s="1"/>
      <c r="C93" s="1"/>
      <c r="D93" s="1"/>
      <c r="E93" s="1"/>
      <c r="F93" s="18" t="s">
        <v>81</v>
      </c>
      <c r="G93" s="1">
        <f>D91-36</f>
        <v>732</v>
      </c>
      <c r="H93" s="1">
        <f>H92</f>
        <v>300</v>
      </c>
      <c r="I93" s="1">
        <v>1</v>
      </c>
      <c r="J93" s="18" t="s">
        <v>115</v>
      </c>
      <c r="K93" s="1"/>
      <c r="L93" s="1"/>
      <c r="M93" s="1">
        <v>1</v>
      </c>
      <c r="N93" s="1">
        <v>1</v>
      </c>
      <c r="O93" s="1">
        <v>1</v>
      </c>
      <c r="P93" s="1">
        <v>1</v>
      </c>
      <c r="Q93" s="5"/>
      <c r="R93" s="7">
        <f t="shared" si="20"/>
        <v>6.88</v>
      </c>
      <c r="S93" s="7">
        <f t="shared" si="26"/>
        <v>6.88</v>
      </c>
      <c r="T93" s="7"/>
      <c r="U93" s="8" t="s">
        <v>123</v>
      </c>
      <c r="V93" s="21" t="str">
        <f t="shared" si="18"/>
        <v>KIT-W/U-B12-TOP</v>
      </c>
      <c r="X93"/>
      <c r="AB93"/>
    </row>
    <row r="94" spans="1:28" x14ac:dyDescent="0.3">
      <c r="A94" s="5">
        <f t="shared" si="19"/>
        <v>91</v>
      </c>
      <c r="B94" s="1"/>
      <c r="C94" s="52" t="s">
        <v>114</v>
      </c>
      <c r="D94" s="53"/>
      <c r="E94" s="54"/>
      <c r="F94" s="18" t="s">
        <v>82</v>
      </c>
      <c r="G94" s="1">
        <f>G93</f>
        <v>732</v>
      </c>
      <c r="H94" s="33">
        <f>E91-22</f>
        <v>278</v>
      </c>
      <c r="I94" s="1">
        <v>1</v>
      </c>
      <c r="J94" s="18" t="s">
        <v>115</v>
      </c>
      <c r="K94" s="1"/>
      <c r="L94" s="1"/>
      <c r="M94" s="1">
        <v>1</v>
      </c>
      <c r="N94" s="1">
        <v>1</v>
      </c>
      <c r="O94" s="1">
        <v>1</v>
      </c>
      <c r="P94" s="1">
        <v>1</v>
      </c>
      <c r="Q94" s="5"/>
      <c r="R94" s="7">
        <f t="shared" si="20"/>
        <v>6.7333333333333334</v>
      </c>
      <c r="S94" s="7">
        <f t="shared" si="26"/>
        <v>6.7333333333333334</v>
      </c>
      <c r="T94" s="7"/>
      <c r="U94" s="8" t="s">
        <v>123</v>
      </c>
      <c r="V94" s="21" t="str">
        <f t="shared" si="18"/>
        <v>KIT-W/U-B12-BTM</v>
      </c>
      <c r="X94"/>
      <c r="AB94"/>
    </row>
    <row r="95" spans="1:28" x14ac:dyDescent="0.3">
      <c r="A95" s="5">
        <f t="shared" si="19"/>
        <v>92</v>
      </c>
      <c r="B95" s="1"/>
      <c r="C95" s="1"/>
      <c r="D95" s="1"/>
      <c r="E95" s="1"/>
      <c r="F95" s="18" t="s">
        <v>83</v>
      </c>
      <c r="G95" s="1">
        <f>C91-36+16</f>
        <v>620</v>
      </c>
      <c r="H95" s="1">
        <f>D91-36+16</f>
        <v>748</v>
      </c>
      <c r="I95" s="1">
        <v>1</v>
      </c>
      <c r="J95" s="18" t="s">
        <v>116</v>
      </c>
      <c r="K95" s="1"/>
      <c r="L95" s="1"/>
      <c r="M95" s="1"/>
      <c r="N95" s="1"/>
      <c r="O95" s="1"/>
      <c r="P95" s="1"/>
      <c r="Q95" s="5"/>
      <c r="R95" s="7">
        <f t="shared" si="20"/>
        <v>9.1199999999999992</v>
      </c>
      <c r="S95" s="7"/>
      <c r="T95" s="7"/>
      <c r="U95" s="8" t="s">
        <v>123</v>
      </c>
      <c r="V95" s="21" t="str">
        <f t="shared" si="18"/>
        <v>KIT-W/U-B12-BACK UP</v>
      </c>
      <c r="X95"/>
      <c r="AB95"/>
    </row>
    <row r="96" spans="1:28" x14ac:dyDescent="0.3">
      <c r="A96" s="5">
        <f t="shared" si="19"/>
        <v>93</v>
      </c>
      <c r="B96" s="5"/>
      <c r="C96" s="5"/>
      <c r="D96" s="5"/>
      <c r="E96" s="5"/>
      <c r="F96" s="18" t="s">
        <v>106</v>
      </c>
      <c r="G96" s="1">
        <f>D91-36-1</f>
        <v>731</v>
      </c>
      <c r="H96" s="1">
        <f>E91-25</f>
        <v>275</v>
      </c>
      <c r="I96" s="1">
        <v>1</v>
      </c>
      <c r="J96" s="18" t="s">
        <v>115</v>
      </c>
      <c r="K96" s="1"/>
      <c r="L96" s="1"/>
      <c r="M96" s="1">
        <v>1</v>
      </c>
      <c r="N96" s="1">
        <v>1</v>
      </c>
      <c r="O96" s="1">
        <v>1</v>
      </c>
      <c r="P96" s="1">
        <v>1</v>
      </c>
      <c r="Q96" s="5"/>
      <c r="R96" s="7">
        <f t="shared" si="20"/>
        <v>6.706666666666667</v>
      </c>
      <c r="S96" s="7">
        <f>R96</f>
        <v>6.706666666666667</v>
      </c>
      <c r="T96" s="7"/>
      <c r="U96" s="8" t="s">
        <v>123</v>
      </c>
      <c r="V96" s="21" t="str">
        <f t="shared" si="18"/>
        <v>KIT-W/U-B12-Lshelf</v>
      </c>
      <c r="X96"/>
      <c r="AB96"/>
    </row>
    <row r="97" spans="1:28" x14ac:dyDescent="0.3">
      <c r="A97" s="5">
        <f t="shared" si="19"/>
        <v>94</v>
      </c>
      <c r="B97" s="5"/>
      <c r="C97" s="5"/>
      <c r="D97" s="5"/>
      <c r="E97" s="5"/>
      <c r="F97" s="18" t="s">
        <v>85</v>
      </c>
      <c r="G97" s="1">
        <f>C91-2</f>
        <v>638</v>
      </c>
      <c r="H97" s="1">
        <f>D91/2-2</f>
        <v>382</v>
      </c>
      <c r="I97" s="1">
        <v>2</v>
      </c>
      <c r="J97" s="44" t="s">
        <v>118</v>
      </c>
      <c r="K97" s="1"/>
      <c r="L97" s="1"/>
      <c r="M97" s="1">
        <v>3</v>
      </c>
      <c r="N97" s="1">
        <v>3</v>
      </c>
      <c r="O97" s="1">
        <v>3</v>
      </c>
      <c r="P97" s="1">
        <v>3</v>
      </c>
      <c r="Q97" s="5"/>
      <c r="R97" s="7">
        <f t="shared" si="20"/>
        <v>13.6</v>
      </c>
      <c r="S97" s="7"/>
      <c r="T97" s="7">
        <f>R97</f>
        <v>13.6</v>
      </c>
      <c r="U97" s="8" t="s">
        <v>123</v>
      </c>
      <c r="V97" s="21" t="str">
        <f t="shared" si="18"/>
        <v>KIT-W/U-B12-SHUTTER</v>
      </c>
      <c r="X97"/>
      <c r="AB97"/>
    </row>
    <row r="98" spans="1:28" x14ac:dyDescent="0.3">
      <c r="A98" s="5">
        <f t="shared" si="19"/>
        <v>95</v>
      </c>
      <c r="B98" s="24" t="s">
        <v>124</v>
      </c>
      <c r="C98" s="24">
        <v>640</v>
      </c>
      <c r="D98" s="24">
        <f>320+335</f>
        <v>655</v>
      </c>
      <c r="E98" s="24">
        <f>300</f>
        <v>300</v>
      </c>
      <c r="F98" s="18" t="s">
        <v>79</v>
      </c>
      <c r="G98" s="5">
        <f>C98</f>
        <v>640</v>
      </c>
      <c r="H98" s="5">
        <f>E98</f>
        <v>300</v>
      </c>
      <c r="I98" s="5">
        <v>1</v>
      </c>
      <c r="J98" s="18" t="s">
        <v>115</v>
      </c>
      <c r="K98" s="1"/>
      <c r="L98" s="1"/>
      <c r="M98" s="1">
        <v>1</v>
      </c>
      <c r="N98" s="1">
        <v>1</v>
      </c>
      <c r="O98" s="1">
        <v>1</v>
      </c>
      <c r="P98" s="1">
        <v>1</v>
      </c>
      <c r="Q98" s="5"/>
      <c r="R98" s="7">
        <f t="shared" si="20"/>
        <v>6.2666666666666666</v>
      </c>
      <c r="S98" s="7">
        <f t="shared" ref="S98:S101" si="27">R98</f>
        <v>6.2666666666666666</v>
      </c>
      <c r="T98" s="7"/>
      <c r="U98" s="8" t="s">
        <v>124</v>
      </c>
      <c r="V98" s="21" t="str">
        <f t="shared" si="18"/>
        <v>KIT-W/U-B13-LHS</v>
      </c>
      <c r="X98"/>
      <c r="AB98"/>
    </row>
    <row r="99" spans="1:28" x14ac:dyDescent="0.3">
      <c r="A99" s="5">
        <f t="shared" si="19"/>
        <v>96</v>
      </c>
      <c r="B99" s="33" t="s">
        <v>107</v>
      </c>
      <c r="C99" s="1"/>
      <c r="D99" s="1"/>
      <c r="E99" s="1"/>
      <c r="F99" s="18" t="s">
        <v>80</v>
      </c>
      <c r="G99" s="5">
        <f>C98</f>
        <v>640</v>
      </c>
      <c r="H99" s="5">
        <f>H98</f>
        <v>300</v>
      </c>
      <c r="I99" s="5">
        <v>1</v>
      </c>
      <c r="J99" s="18" t="s">
        <v>115</v>
      </c>
      <c r="K99" s="1"/>
      <c r="L99" s="1"/>
      <c r="M99" s="1">
        <v>1</v>
      </c>
      <c r="N99" s="1">
        <v>1</v>
      </c>
      <c r="O99" s="1">
        <v>1</v>
      </c>
      <c r="P99" s="1">
        <v>1</v>
      </c>
      <c r="Q99" s="5"/>
      <c r="R99" s="7">
        <f t="shared" si="20"/>
        <v>6.2666666666666666</v>
      </c>
      <c r="S99" s="7">
        <f t="shared" si="27"/>
        <v>6.2666666666666666</v>
      </c>
      <c r="T99" s="7"/>
      <c r="U99" s="8" t="s">
        <v>124</v>
      </c>
      <c r="V99" s="21" t="str">
        <f t="shared" si="18"/>
        <v>KIT-W/U-B13-RHS</v>
      </c>
      <c r="X99"/>
      <c r="AB99"/>
    </row>
    <row r="100" spans="1:28" x14ac:dyDescent="0.3">
      <c r="A100" s="5">
        <f t="shared" si="19"/>
        <v>97</v>
      </c>
      <c r="B100" s="1"/>
      <c r="C100" s="1"/>
      <c r="D100" s="1"/>
      <c r="E100" s="1"/>
      <c r="F100" s="18" t="s">
        <v>81</v>
      </c>
      <c r="G100" s="5">
        <f>D98-36</f>
        <v>619</v>
      </c>
      <c r="H100" s="5">
        <f>H99</f>
        <v>300</v>
      </c>
      <c r="I100" s="5">
        <v>1</v>
      </c>
      <c r="J100" s="18" t="s">
        <v>115</v>
      </c>
      <c r="K100" s="1"/>
      <c r="L100" s="1"/>
      <c r="M100" s="1">
        <v>1</v>
      </c>
      <c r="N100" s="1">
        <v>1</v>
      </c>
      <c r="O100" s="1">
        <v>1</v>
      </c>
      <c r="P100" s="1">
        <v>1</v>
      </c>
      <c r="Q100" s="5"/>
      <c r="R100" s="7">
        <f t="shared" si="20"/>
        <v>6.1266666666666669</v>
      </c>
      <c r="S100" s="7">
        <f t="shared" si="27"/>
        <v>6.1266666666666669</v>
      </c>
      <c r="T100" s="7"/>
      <c r="U100" s="8" t="s">
        <v>124</v>
      </c>
      <c r="V100" s="21" t="str">
        <f t="shared" ref="V100:V131" si="28">U100&amp;"-"&amp;F100</f>
        <v>KIT-W/U-B13-TOP</v>
      </c>
      <c r="X100"/>
      <c r="AB100"/>
    </row>
    <row r="101" spans="1:28" x14ac:dyDescent="0.3">
      <c r="A101" s="5">
        <f t="shared" si="19"/>
        <v>98</v>
      </c>
      <c r="B101" s="1"/>
      <c r="C101" s="52" t="s">
        <v>114</v>
      </c>
      <c r="D101" s="53"/>
      <c r="E101" s="54"/>
      <c r="F101" s="18" t="s">
        <v>82</v>
      </c>
      <c r="G101" s="5">
        <f>G100</f>
        <v>619</v>
      </c>
      <c r="H101" s="40">
        <f>E98-22</f>
        <v>278</v>
      </c>
      <c r="I101" s="5">
        <v>1</v>
      </c>
      <c r="J101" s="18" t="s">
        <v>115</v>
      </c>
      <c r="K101" s="1"/>
      <c r="L101" s="1"/>
      <c r="M101" s="1">
        <v>1</v>
      </c>
      <c r="N101" s="1">
        <v>1</v>
      </c>
      <c r="O101" s="1">
        <v>1</v>
      </c>
      <c r="P101" s="1">
        <v>1</v>
      </c>
      <c r="Q101" s="5"/>
      <c r="R101" s="7">
        <f t="shared" si="20"/>
        <v>5.98</v>
      </c>
      <c r="S101" s="7">
        <f t="shared" si="27"/>
        <v>5.98</v>
      </c>
      <c r="T101" s="7"/>
      <c r="U101" s="8" t="s">
        <v>124</v>
      </c>
      <c r="V101" s="21" t="str">
        <f t="shared" si="28"/>
        <v>KIT-W/U-B13-BTM</v>
      </c>
      <c r="X101"/>
      <c r="AB101"/>
    </row>
    <row r="102" spans="1:28" x14ac:dyDescent="0.3">
      <c r="A102" s="5">
        <f t="shared" si="19"/>
        <v>99</v>
      </c>
      <c r="B102" s="1"/>
      <c r="C102" s="1"/>
      <c r="D102" s="1"/>
      <c r="E102" s="1"/>
      <c r="F102" s="18" t="s">
        <v>83</v>
      </c>
      <c r="G102" s="5">
        <f>C98-36+16</f>
        <v>620</v>
      </c>
      <c r="H102" s="5">
        <f>D98-36+16</f>
        <v>635</v>
      </c>
      <c r="I102" s="5">
        <v>1</v>
      </c>
      <c r="J102" s="18" t="s">
        <v>116</v>
      </c>
      <c r="K102" s="6"/>
      <c r="L102" s="5"/>
      <c r="M102" s="5"/>
      <c r="N102" s="5"/>
      <c r="O102" s="5"/>
      <c r="P102" s="5"/>
      <c r="Q102" s="5"/>
      <c r="R102" s="7">
        <f t="shared" si="20"/>
        <v>8.3666666666666671</v>
      </c>
      <c r="S102" s="7"/>
      <c r="T102" s="7"/>
      <c r="U102" s="8" t="s">
        <v>124</v>
      </c>
      <c r="V102" s="21" t="str">
        <f t="shared" si="28"/>
        <v>KIT-W/U-B13-BACK UP</v>
      </c>
      <c r="X102"/>
      <c r="AB102"/>
    </row>
    <row r="103" spans="1:28" x14ac:dyDescent="0.3">
      <c r="A103" s="5">
        <f t="shared" si="19"/>
        <v>100</v>
      </c>
      <c r="B103" s="5"/>
      <c r="C103" s="5"/>
      <c r="D103" s="5"/>
      <c r="E103" s="5"/>
      <c r="F103" s="18" t="s">
        <v>106</v>
      </c>
      <c r="G103" s="5">
        <f>D98-36-1</f>
        <v>618</v>
      </c>
      <c r="H103" s="5">
        <f>E98-25</f>
        <v>275</v>
      </c>
      <c r="I103" s="5">
        <v>1</v>
      </c>
      <c r="J103" s="18" t="s">
        <v>115</v>
      </c>
      <c r="K103" s="1"/>
      <c r="L103" s="1"/>
      <c r="M103" s="1">
        <v>1</v>
      </c>
      <c r="N103" s="1">
        <v>1</v>
      </c>
      <c r="O103" s="1">
        <v>1</v>
      </c>
      <c r="P103" s="1">
        <v>1</v>
      </c>
      <c r="Q103" s="5"/>
      <c r="R103" s="7">
        <f t="shared" si="20"/>
        <v>5.9533333333333331</v>
      </c>
      <c r="S103" s="7">
        <f t="shared" ref="S103:S104" si="29">R103</f>
        <v>5.9533333333333331</v>
      </c>
      <c r="T103" s="7"/>
      <c r="U103" s="8" t="s">
        <v>124</v>
      </c>
      <c r="V103" s="21" t="str">
        <f t="shared" si="28"/>
        <v>KIT-W/U-B13-Lshelf</v>
      </c>
      <c r="X103"/>
      <c r="AB103"/>
    </row>
    <row r="104" spans="1:28" x14ac:dyDescent="0.3">
      <c r="A104" s="5">
        <f t="shared" si="19"/>
        <v>101</v>
      </c>
      <c r="B104" s="5"/>
      <c r="C104" s="5"/>
      <c r="D104" s="5"/>
      <c r="E104" s="5"/>
      <c r="F104" s="18" t="s">
        <v>108</v>
      </c>
      <c r="G104" s="5">
        <f>C98</f>
        <v>640</v>
      </c>
      <c r="H104" s="5">
        <f>E98+20</f>
        <v>320</v>
      </c>
      <c r="I104" s="5">
        <v>1</v>
      </c>
      <c r="J104" s="18" t="s">
        <v>115</v>
      </c>
      <c r="K104" s="1"/>
      <c r="L104" s="1"/>
      <c r="M104" s="1">
        <v>1</v>
      </c>
      <c r="N104" s="1">
        <v>1</v>
      </c>
      <c r="O104" s="1">
        <v>1</v>
      </c>
      <c r="P104" s="1">
        <v>1</v>
      </c>
      <c r="Q104" s="5"/>
      <c r="R104" s="7">
        <f t="shared" si="20"/>
        <v>6.4</v>
      </c>
      <c r="S104" s="7">
        <f t="shared" si="29"/>
        <v>6.4</v>
      </c>
      <c r="T104" s="7"/>
      <c r="U104" s="8" t="s">
        <v>124</v>
      </c>
      <c r="V104" s="21" t="str">
        <f t="shared" si="28"/>
        <v>KIT-W/U-B13-INNER PLANK</v>
      </c>
      <c r="X104"/>
      <c r="AB104"/>
    </row>
    <row r="105" spans="1:28" x14ac:dyDescent="0.3">
      <c r="A105" s="5">
        <f t="shared" si="19"/>
        <v>102</v>
      </c>
      <c r="B105" s="5"/>
      <c r="C105" s="5"/>
      <c r="D105" s="5"/>
      <c r="E105" s="5"/>
      <c r="F105" s="20" t="s">
        <v>85</v>
      </c>
      <c r="G105" s="5">
        <f>C98-2</f>
        <v>638</v>
      </c>
      <c r="H105" s="5">
        <f>D98-E98-2</f>
        <v>353</v>
      </c>
      <c r="I105" s="5">
        <v>1</v>
      </c>
      <c r="J105" s="44" t="s">
        <v>118</v>
      </c>
      <c r="K105" s="1"/>
      <c r="L105" s="1"/>
      <c r="M105" s="1">
        <v>3</v>
      </c>
      <c r="N105" s="1">
        <v>3</v>
      </c>
      <c r="O105" s="1">
        <v>3</v>
      </c>
      <c r="P105" s="1">
        <v>3</v>
      </c>
      <c r="Q105" s="5"/>
      <c r="R105" s="7">
        <f t="shared" si="20"/>
        <v>6.6066666666666665</v>
      </c>
      <c r="S105" s="7"/>
      <c r="T105" s="7">
        <f>R105</f>
        <v>6.6066666666666665</v>
      </c>
      <c r="U105" s="8" t="s">
        <v>124</v>
      </c>
      <c r="V105" s="21" t="str">
        <f t="shared" si="28"/>
        <v>KIT-W/U-B13-SHUTTER</v>
      </c>
      <c r="X105"/>
      <c r="AB105"/>
    </row>
    <row r="106" spans="1:28" x14ac:dyDescent="0.3">
      <c r="A106" s="5">
        <f t="shared" si="19"/>
        <v>103</v>
      </c>
      <c r="B106" s="24" t="s">
        <v>125</v>
      </c>
      <c r="C106" s="24">
        <v>640</v>
      </c>
      <c r="D106" s="24">
        <v>335</v>
      </c>
      <c r="E106" s="24">
        <f>300</f>
        <v>300</v>
      </c>
      <c r="F106" s="18" t="s">
        <v>79</v>
      </c>
      <c r="G106" s="1">
        <f>C106</f>
        <v>640</v>
      </c>
      <c r="H106" s="1">
        <f>E106</f>
        <v>300</v>
      </c>
      <c r="I106" s="1">
        <v>1</v>
      </c>
      <c r="J106" s="18" t="s">
        <v>115</v>
      </c>
      <c r="K106" s="1"/>
      <c r="L106" s="1"/>
      <c r="M106" s="1">
        <v>1</v>
      </c>
      <c r="N106" s="1">
        <v>1</v>
      </c>
      <c r="O106" s="1">
        <v>1</v>
      </c>
      <c r="P106" s="1">
        <v>1</v>
      </c>
      <c r="Q106" s="5"/>
      <c r="R106" s="7">
        <f t="shared" si="20"/>
        <v>6.2666666666666666</v>
      </c>
      <c r="S106" s="7">
        <f t="shared" ref="S106:S109" si="30">R106</f>
        <v>6.2666666666666666</v>
      </c>
      <c r="T106" s="7"/>
      <c r="U106" s="8" t="s">
        <v>125</v>
      </c>
      <c r="V106" s="21" t="str">
        <f t="shared" si="28"/>
        <v>KIT-W/U-B14-LHS</v>
      </c>
      <c r="X106"/>
      <c r="AB106"/>
    </row>
    <row r="107" spans="1:28" x14ac:dyDescent="0.3">
      <c r="A107" s="5">
        <f t="shared" si="19"/>
        <v>104</v>
      </c>
      <c r="B107" s="33" t="s">
        <v>105</v>
      </c>
      <c r="C107" s="1"/>
      <c r="D107" s="1"/>
      <c r="E107" s="1"/>
      <c r="F107" s="32" t="s">
        <v>80</v>
      </c>
      <c r="G107" s="1">
        <f>G106</f>
        <v>640</v>
      </c>
      <c r="H107" s="1">
        <f>H106</f>
        <v>300</v>
      </c>
      <c r="I107" s="1">
        <v>1</v>
      </c>
      <c r="J107" s="18" t="s">
        <v>115</v>
      </c>
      <c r="K107" s="1"/>
      <c r="L107" s="1"/>
      <c r="M107" s="1">
        <v>1</v>
      </c>
      <c r="N107" s="1">
        <v>1</v>
      </c>
      <c r="O107" s="1">
        <v>1</v>
      </c>
      <c r="P107" s="1">
        <v>1</v>
      </c>
      <c r="Q107" s="5"/>
      <c r="R107" s="7">
        <f t="shared" si="20"/>
        <v>6.2666666666666666</v>
      </c>
      <c r="S107" s="7">
        <f t="shared" si="30"/>
        <v>6.2666666666666666</v>
      </c>
      <c r="T107" s="7"/>
      <c r="U107" s="8" t="s">
        <v>125</v>
      </c>
      <c r="V107" s="21" t="str">
        <f t="shared" si="28"/>
        <v>KIT-W/U-B14-RHS</v>
      </c>
      <c r="X107"/>
      <c r="AB107"/>
    </row>
    <row r="108" spans="1:28" x14ac:dyDescent="0.3">
      <c r="A108" s="5">
        <f t="shared" si="19"/>
        <v>105</v>
      </c>
      <c r="B108" s="1"/>
      <c r="C108" s="1"/>
      <c r="D108" s="1"/>
      <c r="E108" s="1"/>
      <c r="F108" s="18" t="s">
        <v>81</v>
      </c>
      <c r="G108" s="1">
        <f>D106-36</f>
        <v>299</v>
      </c>
      <c r="H108" s="1">
        <f>H107</f>
        <v>300</v>
      </c>
      <c r="I108" s="1">
        <v>1</v>
      </c>
      <c r="J108" s="18" t="s">
        <v>115</v>
      </c>
      <c r="K108" s="1"/>
      <c r="L108" s="1"/>
      <c r="M108" s="1">
        <v>1</v>
      </c>
      <c r="N108" s="1">
        <v>1</v>
      </c>
      <c r="O108" s="1">
        <v>1</v>
      </c>
      <c r="P108" s="1">
        <v>1</v>
      </c>
      <c r="Q108" s="5"/>
      <c r="R108" s="7">
        <f t="shared" si="20"/>
        <v>3.9933333333333332</v>
      </c>
      <c r="S108" s="7">
        <f t="shared" si="30"/>
        <v>3.9933333333333332</v>
      </c>
      <c r="T108" s="7"/>
      <c r="U108" s="8" t="s">
        <v>125</v>
      </c>
      <c r="V108" s="21" t="str">
        <f t="shared" si="28"/>
        <v>KIT-W/U-B14-TOP</v>
      </c>
      <c r="X108"/>
      <c r="AB108"/>
    </row>
    <row r="109" spans="1:28" x14ac:dyDescent="0.3">
      <c r="A109" s="5">
        <f t="shared" si="19"/>
        <v>106</v>
      </c>
      <c r="B109" s="1"/>
      <c r="C109" s="52" t="s">
        <v>114</v>
      </c>
      <c r="D109" s="53"/>
      <c r="E109" s="54"/>
      <c r="F109" s="18" t="s">
        <v>82</v>
      </c>
      <c r="G109" s="1">
        <f>G108</f>
        <v>299</v>
      </c>
      <c r="H109" s="33">
        <f>E106-22</f>
        <v>278</v>
      </c>
      <c r="I109" s="1">
        <v>1</v>
      </c>
      <c r="J109" s="18" t="s">
        <v>115</v>
      </c>
      <c r="K109" s="1"/>
      <c r="L109" s="1"/>
      <c r="M109" s="1">
        <v>1</v>
      </c>
      <c r="N109" s="1">
        <v>1</v>
      </c>
      <c r="O109" s="1">
        <v>1</v>
      </c>
      <c r="P109" s="1">
        <v>1</v>
      </c>
      <c r="Q109" s="5"/>
      <c r="R109" s="7">
        <f t="shared" si="20"/>
        <v>3.8466666666666667</v>
      </c>
      <c r="S109" s="7">
        <f t="shared" si="30"/>
        <v>3.8466666666666667</v>
      </c>
      <c r="T109" s="7"/>
      <c r="U109" s="8" t="s">
        <v>125</v>
      </c>
      <c r="V109" s="21" t="str">
        <f t="shared" si="28"/>
        <v>KIT-W/U-B14-BTM</v>
      </c>
      <c r="X109"/>
      <c r="AB109"/>
    </row>
    <row r="110" spans="1:28" x14ac:dyDescent="0.3">
      <c r="A110" s="5">
        <f t="shared" si="19"/>
        <v>107</v>
      </c>
      <c r="B110" s="1"/>
      <c r="C110" s="1"/>
      <c r="D110" s="1"/>
      <c r="E110" s="1"/>
      <c r="F110" s="18" t="s">
        <v>83</v>
      </c>
      <c r="G110" s="1">
        <f>C106-36+16</f>
        <v>620</v>
      </c>
      <c r="H110" s="1">
        <f>D106-36+16</f>
        <v>315</v>
      </c>
      <c r="I110" s="1">
        <v>1</v>
      </c>
      <c r="J110" s="18" t="s">
        <v>116</v>
      </c>
      <c r="K110" s="1"/>
      <c r="L110" s="1"/>
      <c r="M110" s="1"/>
      <c r="N110" s="1"/>
      <c r="O110" s="1"/>
      <c r="P110" s="1"/>
      <c r="Q110" s="5"/>
      <c r="R110" s="7">
        <f t="shared" si="20"/>
        <v>6.2333333333333334</v>
      </c>
      <c r="S110" s="7"/>
      <c r="T110" s="7"/>
      <c r="U110" s="8" t="s">
        <v>125</v>
      </c>
      <c r="V110" s="21" t="str">
        <f t="shared" si="28"/>
        <v>KIT-W/U-B14-BACK UP</v>
      </c>
      <c r="X110"/>
      <c r="AB110"/>
    </row>
    <row r="111" spans="1:28" x14ac:dyDescent="0.3">
      <c r="A111" s="5">
        <f t="shared" si="19"/>
        <v>108</v>
      </c>
      <c r="B111" s="5"/>
      <c r="C111" s="5"/>
      <c r="D111" s="5"/>
      <c r="E111" s="5"/>
      <c r="F111" s="18" t="s">
        <v>106</v>
      </c>
      <c r="G111" s="1">
        <f>D106-36-1</f>
        <v>298</v>
      </c>
      <c r="H111" s="1">
        <f>E106-25</f>
        <v>275</v>
      </c>
      <c r="I111" s="1">
        <v>1</v>
      </c>
      <c r="J111" s="18" t="s">
        <v>115</v>
      </c>
      <c r="K111" s="1"/>
      <c r="L111" s="1"/>
      <c r="M111" s="1">
        <v>1</v>
      </c>
      <c r="N111" s="1">
        <v>1</v>
      </c>
      <c r="O111" s="1">
        <v>1</v>
      </c>
      <c r="P111" s="1">
        <v>1</v>
      </c>
      <c r="Q111" s="5"/>
      <c r="R111" s="7">
        <f t="shared" si="20"/>
        <v>3.82</v>
      </c>
      <c r="S111" s="7">
        <f>R111</f>
        <v>3.82</v>
      </c>
      <c r="T111" s="7"/>
      <c r="U111" s="8" t="s">
        <v>125</v>
      </c>
      <c r="V111" s="21" t="str">
        <f t="shared" si="28"/>
        <v>KIT-W/U-B14-Lshelf</v>
      </c>
      <c r="X111"/>
      <c r="AB111"/>
    </row>
    <row r="112" spans="1:28" x14ac:dyDescent="0.3">
      <c r="A112" s="5">
        <f t="shared" si="19"/>
        <v>109</v>
      </c>
      <c r="B112" s="5"/>
      <c r="C112" s="5"/>
      <c r="D112" s="5"/>
      <c r="E112" s="5"/>
      <c r="F112" s="18" t="s">
        <v>85</v>
      </c>
      <c r="G112" s="1">
        <f>C106-2</f>
        <v>638</v>
      </c>
      <c r="H112" s="1">
        <f>D106-2</f>
        <v>333</v>
      </c>
      <c r="I112" s="1">
        <v>1</v>
      </c>
      <c r="J112" s="44" t="s">
        <v>118</v>
      </c>
      <c r="K112" s="1"/>
      <c r="L112" s="1"/>
      <c r="M112" s="1">
        <v>3</v>
      </c>
      <c r="N112" s="1">
        <v>3</v>
      </c>
      <c r="O112" s="1">
        <v>3</v>
      </c>
      <c r="P112" s="1">
        <v>3</v>
      </c>
      <c r="Q112" s="5"/>
      <c r="R112" s="7">
        <f t="shared" si="20"/>
        <v>6.4733333333333336</v>
      </c>
      <c r="S112" s="7"/>
      <c r="T112" s="7">
        <f t="shared" ref="T112:T116" si="31">R112</f>
        <v>6.4733333333333336</v>
      </c>
      <c r="U112" s="8" t="s">
        <v>125</v>
      </c>
      <c r="V112" s="21" t="str">
        <f t="shared" si="28"/>
        <v>KIT-W/U-B14-SHUTTER</v>
      </c>
      <c r="X112"/>
      <c r="AB112"/>
    </row>
    <row r="113" spans="1:28" x14ac:dyDescent="0.3">
      <c r="A113" s="5">
        <f t="shared" si="19"/>
        <v>110</v>
      </c>
      <c r="B113" s="24" t="s">
        <v>128</v>
      </c>
      <c r="C113" s="24">
        <f>480+300</f>
        <v>780</v>
      </c>
      <c r="D113" s="24">
        <v>600</v>
      </c>
      <c r="E113" s="24">
        <f>300</f>
        <v>300</v>
      </c>
      <c r="F113" s="18" t="s">
        <v>79</v>
      </c>
      <c r="G113" s="5">
        <f>C113</f>
        <v>780</v>
      </c>
      <c r="H113" s="5">
        <f>E113</f>
        <v>300</v>
      </c>
      <c r="I113" s="5">
        <v>1</v>
      </c>
      <c r="J113" s="37" t="s">
        <v>136</v>
      </c>
      <c r="K113" s="1"/>
      <c r="L113" s="1"/>
      <c r="M113" s="1">
        <v>3</v>
      </c>
      <c r="N113" s="1">
        <v>3</v>
      </c>
      <c r="O113" s="1">
        <v>3</v>
      </c>
      <c r="P113" s="1">
        <v>3</v>
      </c>
      <c r="Q113" s="5"/>
      <c r="R113" s="7">
        <f t="shared" si="20"/>
        <v>7.2</v>
      </c>
      <c r="S113" s="7"/>
      <c r="T113" s="7">
        <f t="shared" si="31"/>
        <v>7.2</v>
      </c>
      <c r="U113" s="8" t="s">
        <v>128</v>
      </c>
      <c r="V113" s="21" t="str">
        <f t="shared" si="28"/>
        <v>KIT-W/U-B15-Open-LHS</v>
      </c>
      <c r="X113"/>
      <c r="AB113"/>
    </row>
    <row r="114" spans="1:28" x14ac:dyDescent="0.3">
      <c r="A114" s="5">
        <f t="shared" si="19"/>
        <v>111</v>
      </c>
      <c r="B114" s="33" t="s">
        <v>105</v>
      </c>
      <c r="C114" s="1"/>
      <c r="D114" s="1"/>
      <c r="E114" s="1"/>
      <c r="F114" s="32" t="s">
        <v>80</v>
      </c>
      <c r="G114" s="5">
        <f>G113</f>
        <v>780</v>
      </c>
      <c r="H114" s="5">
        <f>H113</f>
        <v>300</v>
      </c>
      <c r="I114" s="5">
        <v>1</v>
      </c>
      <c r="J114" s="41" t="s">
        <v>137</v>
      </c>
      <c r="K114" s="6"/>
      <c r="L114" s="5"/>
      <c r="M114" s="1">
        <v>3</v>
      </c>
      <c r="N114" s="1">
        <v>3</v>
      </c>
      <c r="O114" s="1">
        <v>3</v>
      </c>
      <c r="P114" s="1">
        <v>3</v>
      </c>
      <c r="Q114" s="5"/>
      <c r="R114" s="7">
        <f t="shared" si="20"/>
        <v>7.2</v>
      </c>
      <c r="S114" s="7"/>
      <c r="T114" s="7">
        <f t="shared" si="31"/>
        <v>7.2</v>
      </c>
      <c r="U114" s="8" t="s">
        <v>128</v>
      </c>
      <c r="V114" s="21" t="str">
        <f t="shared" si="28"/>
        <v>KIT-W/U-B15-Open-RHS</v>
      </c>
      <c r="X114"/>
      <c r="AB114"/>
    </row>
    <row r="115" spans="1:28" x14ac:dyDescent="0.3">
      <c r="A115" s="5">
        <f t="shared" si="19"/>
        <v>112</v>
      </c>
      <c r="B115" s="1"/>
      <c r="C115" s="52" t="s">
        <v>120</v>
      </c>
      <c r="D115" s="53"/>
      <c r="E115" s="54"/>
      <c r="F115" s="18" t="s">
        <v>81</v>
      </c>
      <c r="G115" s="5">
        <f>D113-36</f>
        <v>564</v>
      </c>
      <c r="H115" s="5">
        <f>H114</f>
        <v>300</v>
      </c>
      <c r="I115" s="5">
        <v>1</v>
      </c>
      <c r="J115" s="37" t="s">
        <v>136</v>
      </c>
      <c r="K115" s="1"/>
      <c r="L115" s="1"/>
      <c r="M115" s="1">
        <v>3</v>
      </c>
      <c r="N115" s="1">
        <v>3</v>
      </c>
      <c r="O115" s="1">
        <v>3</v>
      </c>
      <c r="P115" s="1">
        <v>3</v>
      </c>
      <c r="Q115" s="5"/>
      <c r="R115" s="7">
        <f t="shared" si="20"/>
        <v>5.76</v>
      </c>
      <c r="S115" s="7"/>
      <c r="T115" s="7">
        <f t="shared" si="31"/>
        <v>5.76</v>
      </c>
      <c r="U115" s="8" t="s">
        <v>128</v>
      </c>
      <c r="V115" s="21" t="str">
        <f t="shared" si="28"/>
        <v>KIT-W/U-B15-Open-TOP</v>
      </c>
      <c r="X115"/>
      <c r="AB115"/>
    </row>
    <row r="116" spans="1:28" x14ac:dyDescent="0.3">
      <c r="A116" s="5">
        <f t="shared" si="19"/>
        <v>113</v>
      </c>
      <c r="B116" s="1"/>
      <c r="C116" s="58" t="s">
        <v>127</v>
      </c>
      <c r="D116" s="59"/>
      <c r="E116" s="60"/>
      <c r="F116" s="18" t="s">
        <v>82</v>
      </c>
      <c r="G116" s="5">
        <f>G115</f>
        <v>564</v>
      </c>
      <c r="H116" s="42">
        <f>E113+200</f>
        <v>500</v>
      </c>
      <c r="I116" s="5">
        <v>1</v>
      </c>
      <c r="J116" s="37" t="s">
        <v>136</v>
      </c>
      <c r="K116" s="1"/>
      <c r="L116" s="1"/>
      <c r="M116" s="1">
        <v>3</v>
      </c>
      <c r="N116" s="1">
        <v>3</v>
      </c>
      <c r="O116" s="1">
        <v>3</v>
      </c>
      <c r="P116" s="1">
        <v>3</v>
      </c>
      <c r="Q116" s="5"/>
      <c r="R116" s="7">
        <f t="shared" si="20"/>
        <v>7.0933333333333337</v>
      </c>
      <c r="S116" s="7"/>
      <c r="T116" s="7">
        <f t="shared" si="31"/>
        <v>7.0933333333333337</v>
      </c>
      <c r="U116" s="8" t="s">
        <v>128</v>
      </c>
      <c r="V116" s="21" t="str">
        <f t="shared" si="28"/>
        <v>KIT-W/U-B15-Open-BTM</v>
      </c>
      <c r="X116"/>
      <c r="AB116"/>
    </row>
    <row r="117" spans="1:28" x14ac:dyDescent="0.3">
      <c r="A117" s="5">
        <f t="shared" si="19"/>
        <v>114</v>
      </c>
      <c r="B117" s="1"/>
      <c r="C117" s="1"/>
      <c r="D117" s="1"/>
      <c r="E117" s="1"/>
      <c r="F117" s="18" t="s">
        <v>83</v>
      </c>
      <c r="G117" s="5">
        <f>C113-36+16</f>
        <v>760</v>
      </c>
      <c r="H117" s="5">
        <f>D113-36+16</f>
        <v>580</v>
      </c>
      <c r="I117" s="5">
        <v>1</v>
      </c>
      <c r="J117" s="37" t="s">
        <v>138</v>
      </c>
      <c r="K117" s="6"/>
      <c r="L117" s="5"/>
      <c r="M117" s="5"/>
      <c r="N117" s="5"/>
      <c r="O117" s="5"/>
      <c r="P117" s="5"/>
      <c r="Q117" s="5"/>
      <c r="R117" s="7">
        <f t="shared" si="20"/>
        <v>8.9333333333333336</v>
      </c>
      <c r="S117" s="7"/>
      <c r="T117" s="7"/>
      <c r="U117" s="8" t="s">
        <v>128</v>
      </c>
      <c r="V117" s="21" t="str">
        <f t="shared" si="28"/>
        <v>KIT-W/U-B15-Open-BACK UP</v>
      </c>
      <c r="X117"/>
      <c r="AB117"/>
    </row>
    <row r="118" spans="1:28" x14ac:dyDescent="0.3">
      <c r="A118" s="5">
        <f t="shared" si="19"/>
        <v>115</v>
      </c>
      <c r="B118" s="5"/>
      <c r="C118" s="5"/>
      <c r="D118" s="5"/>
      <c r="E118" s="5"/>
      <c r="F118" s="18" t="s">
        <v>126</v>
      </c>
      <c r="G118" s="5">
        <f>D113-36</f>
        <v>564</v>
      </c>
      <c r="H118" s="5">
        <f>E113-20</f>
        <v>280</v>
      </c>
      <c r="I118" s="5">
        <v>1</v>
      </c>
      <c r="J118" s="41" t="s">
        <v>137</v>
      </c>
      <c r="K118" s="6"/>
      <c r="L118" s="5"/>
      <c r="M118" s="1">
        <v>3</v>
      </c>
      <c r="N118" s="1">
        <v>3</v>
      </c>
      <c r="O118" s="1">
        <v>3</v>
      </c>
      <c r="P118" s="1">
        <v>3</v>
      </c>
      <c r="Q118" s="5"/>
      <c r="R118" s="7">
        <f t="shared" si="20"/>
        <v>5.6266666666666669</v>
      </c>
      <c r="S118" s="7"/>
      <c r="T118" s="7">
        <f t="shared" ref="T118:T122" si="32">R118</f>
        <v>5.6266666666666669</v>
      </c>
      <c r="U118" s="8" t="s">
        <v>128</v>
      </c>
      <c r="V118" s="21" t="str">
        <f t="shared" si="28"/>
        <v>KIT-W/U-B15-Open-Fshelf</v>
      </c>
      <c r="X118"/>
      <c r="AB118"/>
    </row>
    <row r="119" spans="1:28" x14ac:dyDescent="0.3">
      <c r="A119" s="5">
        <f t="shared" si="19"/>
        <v>116</v>
      </c>
      <c r="B119" s="24" t="s">
        <v>129</v>
      </c>
      <c r="C119" s="24">
        <v>600</v>
      </c>
      <c r="D119" s="24">
        <v>600</v>
      </c>
      <c r="E119" s="24">
        <v>200</v>
      </c>
      <c r="F119" s="18" t="s">
        <v>79</v>
      </c>
      <c r="G119" s="5">
        <f>C119</f>
        <v>600</v>
      </c>
      <c r="H119" s="5">
        <f>E119</f>
        <v>200</v>
      </c>
      <c r="I119" s="5">
        <v>1</v>
      </c>
      <c r="J119" s="37" t="s">
        <v>136</v>
      </c>
      <c r="K119" s="1"/>
      <c r="L119" s="1"/>
      <c r="M119" s="1">
        <v>3</v>
      </c>
      <c r="N119" s="1">
        <v>3</v>
      </c>
      <c r="O119" s="1">
        <v>3</v>
      </c>
      <c r="P119" s="1">
        <v>3</v>
      </c>
      <c r="Q119" s="5"/>
      <c r="R119" s="7">
        <f t="shared" si="20"/>
        <v>5.333333333333333</v>
      </c>
      <c r="S119" s="7"/>
      <c r="T119" s="7">
        <f t="shared" si="32"/>
        <v>5.333333333333333</v>
      </c>
      <c r="U119" s="8" t="s">
        <v>129</v>
      </c>
      <c r="V119" s="21" t="str">
        <f t="shared" si="28"/>
        <v>KIT-W/U-B16-Open-LHS</v>
      </c>
      <c r="X119"/>
      <c r="AB119"/>
    </row>
    <row r="120" spans="1:28" x14ac:dyDescent="0.3">
      <c r="A120" s="5">
        <f t="shared" si="19"/>
        <v>117</v>
      </c>
      <c r="B120" s="33" t="s">
        <v>105</v>
      </c>
      <c r="C120" s="1"/>
      <c r="D120" s="1"/>
      <c r="E120" s="1"/>
      <c r="F120" s="32" t="s">
        <v>80</v>
      </c>
      <c r="G120" s="5">
        <f>G119</f>
        <v>600</v>
      </c>
      <c r="H120" s="5">
        <f>H119</f>
        <v>200</v>
      </c>
      <c r="I120" s="5">
        <v>1</v>
      </c>
      <c r="J120" s="41" t="s">
        <v>137</v>
      </c>
      <c r="K120" s="6"/>
      <c r="L120" s="5"/>
      <c r="M120" s="1">
        <v>3</v>
      </c>
      <c r="N120" s="1">
        <v>3</v>
      </c>
      <c r="O120" s="1">
        <v>3</v>
      </c>
      <c r="P120" s="1">
        <v>3</v>
      </c>
      <c r="Q120" s="5"/>
      <c r="R120" s="7">
        <f t="shared" si="20"/>
        <v>5.333333333333333</v>
      </c>
      <c r="S120" s="7"/>
      <c r="T120" s="7">
        <f t="shared" si="32"/>
        <v>5.333333333333333</v>
      </c>
      <c r="U120" s="8" t="s">
        <v>129</v>
      </c>
      <c r="V120" s="21" t="str">
        <f t="shared" si="28"/>
        <v>KIT-W/U-B16-Open-RHS</v>
      </c>
      <c r="X120"/>
      <c r="AB120"/>
    </row>
    <row r="121" spans="1:28" x14ac:dyDescent="0.3">
      <c r="A121" s="5">
        <f t="shared" si="19"/>
        <v>118</v>
      </c>
      <c r="B121" s="1"/>
      <c r="C121" s="1"/>
      <c r="D121" s="1"/>
      <c r="E121" s="1"/>
      <c r="F121" s="18" t="s">
        <v>81</v>
      </c>
      <c r="G121" s="5">
        <f>D119-36</f>
        <v>564</v>
      </c>
      <c r="H121" s="5">
        <f>H120</f>
        <v>200</v>
      </c>
      <c r="I121" s="5">
        <v>1</v>
      </c>
      <c r="J121" s="37" t="s">
        <v>136</v>
      </c>
      <c r="K121" s="1"/>
      <c r="L121" s="1"/>
      <c r="M121" s="1">
        <v>3</v>
      </c>
      <c r="N121" s="1">
        <v>3</v>
      </c>
      <c r="O121" s="1">
        <v>3</v>
      </c>
      <c r="P121" s="1">
        <v>3</v>
      </c>
      <c r="Q121" s="5"/>
      <c r="R121" s="7">
        <f t="shared" si="20"/>
        <v>5.0933333333333337</v>
      </c>
      <c r="S121" s="7"/>
      <c r="T121" s="7">
        <f t="shared" si="32"/>
        <v>5.0933333333333337</v>
      </c>
      <c r="U121" s="8" t="s">
        <v>129</v>
      </c>
      <c r="V121" s="21" t="str">
        <f t="shared" si="28"/>
        <v>KIT-W/U-B16-Open-TOP</v>
      </c>
      <c r="X121"/>
      <c r="AB121"/>
    </row>
    <row r="122" spans="1:28" x14ac:dyDescent="0.3">
      <c r="A122" s="5">
        <f t="shared" si="19"/>
        <v>119</v>
      </c>
      <c r="B122" s="1"/>
      <c r="C122" s="1"/>
      <c r="D122" s="1"/>
      <c r="E122" s="1"/>
      <c r="F122" s="18" t="s">
        <v>82</v>
      </c>
      <c r="G122" s="5">
        <f>G121</f>
        <v>564</v>
      </c>
      <c r="H122" s="5">
        <f>H121</f>
        <v>200</v>
      </c>
      <c r="I122" s="5">
        <v>1</v>
      </c>
      <c r="J122" s="37" t="s">
        <v>136</v>
      </c>
      <c r="K122" s="1"/>
      <c r="L122" s="1"/>
      <c r="M122" s="1">
        <v>3</v>
      </c>
      <c r="N122" s="1">
        <v>3</v>
      </c>
      <c r="O122" s="1">
        <v>3</v>
      </c>
      <c r="P122" s="1">
        <v>3</v>
      </c>
      <c r="Q122" s="5"/>
      <c r="R122" s="7">
        <f t="shared" si="20"/>
        <v>5.0933333333333337</v>
      </c>
      <c r="S122" s="7"/>
      <c r="T122" s="7">
        <f t="shared" si="32"/>
        <v>5.0933333333333337</v>
      </c>
      <c r="U122" s="8" t="s">
        <v>129</v>
      </c>
      <c r="V122" s="21" t="str">
        <f t="shared" si="28"/>
        <v>KIT-W/U-B16-Open-BTM</v>
      </c>
      <c r="X122"/>
      <c r="AB122"/>
    </row>
    <row r="123" spans="1:28" x14ac:dyDescent="0.3">
      <c r="A123" s="5">
        <f t="shared" si="19"/>
        <v>120</v>
      </c>
      <c r="B123" s="1"/>
      <c r="C123" s="1"/>
      <c r="D123" s="1"/>
      <c r="E123" s="1"/>
      <c r="F123" s="18" t="s">
        <v>83</v>
      </c>
      <c r="G123" s="5">
        <f>C119-36+16</f>
        <v>580</v>
      </c>
      <c r="H123" s="5">
        <f>D119-36+16</f>
        <v>580</v>
      </c>
      <c r="I123" s="5">
        <v>1</v>
      </c>
      <c r="J123" s="37" t="s">
        <v>138</v>
      </c>
      <c r="K123" s="6"/>
      <c r="L123" s="5"/>
      <c r="M123" s="5"/>
      <c r="N123" s="5"/>
      <c r="O123" s="5"/>
      <c r="P123" s="5"/>
      <c r="Q123" s="5"/>
      <c r="R123" s="7">
        <f t="shared" si="20"/>
        <v>7.7333333333333334</v>
      </c>
      <c r="S123" s="7"/>
      <c r="T123" s="7"/>
      <c r="U123" s="8" t="s">
        <v>129</v>
      </c>
      <c r="V123" s="21" t="str">
        <f t="shared" si="28"/>
        <v>KIT-W/U-B16-Open-BACK UP</v>
      </c>
      <c r="X123"/>
      <c r="AB123"/>
    </row>
    <row r="124" spans="1:28" x14ac:dyDescent="0.3">
      <c r="A124" s="5">
        <f t="shared" si="19"/>
        <v>121</v>
      </c>
      <c r="B124" s="5"/>
      <c r="C124" s="5"/>
      <c r="D124" s="5"/>
      <c r="E124" s="5"/>
      <c r="F124" s="18" t="s">
        <v>126</v>
      </c>
      <c r="G124" s="5">
        <f>D119-36</f>
        <v>564</v>
      </c>
      <c r="H124" s="5">
        <f>E119-20</f>
        <v>180</v>
      </c>
      <c r="I124" s="5">
        <v>1</v>
      </c>
      <c r="J124" s="41" t="s">
        <v>137</v>
      </c>
      <c r="K124" s="6"/>
      <c r="L124" s="5"/>
      <c r="M124" s="1">
        <v>3</v>
      </c>
      <c r="N124" s="1">
        <v>3</v>
      </c>
      <c r="O124" s="1">
        <v>3</v>
      </c>
      <c r="P124" s="1">
        <v>3</v>
      </c>
      <c r="Q124" s="5"/>
      <c r="R124" s="7">
        <f t="shared" si="20"/>
        <v>4.96</v>
      </c>
      <c r="S124" s="7"/>
      <c r="T124" s="7">
        <f t="shared" ref="T124:T126" si="33">R124</f>
        <v>4.96</v>
      </c>
      <c r="U124" s="8" t="s">
        <v>129</v>
      </c>
      <c r="V124" s="21" t="str">
        <f t="shared" si="28"/>
        <v>KIT-W/U-B16-Open-Fshelf</v>
      </c>
      <c r="X124"/>
      <c r="AB124"/>
    </row>
    <row r="125" spans="1:28" x14ac:dyDescent="0.3">
      <c r="A125" s="5">
        <f t="shared" si="19"/>
        <v>122</v>
      </c>
      <c r="B125" s="5"/>
      <c r="C125" s="5"/>
      <c r="D125" s="5"/>
      <c r="E125" s="5"/>
      <c r="F125" s="20" t="s">
        <v>121</v>
      </c>
      <c r="G125" s="5">
        <f>C119-36-18-162</f>
        <v>384</v>
      </c>
      <c r="H125" s="5">
        <f>H124</f>
        <v>180</v>
      </c>
      <c r="I125" s="5">
        <v>1</v>
      </c>
      <c r="J125" s="41" t="s">
        <v>137</v>
      </c>
      <c r="K125" s="6"/>
      <c r="L125" s="5"/>
      <c r="M125" s="1">
        <v>3</v>
      </c>
      <c r="N125" s="1">
        <v>3</v>
      </c>
      <c r="O125" s="1">
        <v>3</v>
      </c>
      <c r="P125" s="1">
        <v>3</v>
      </c>
      <c r="Q125" s="5"/>
      <c r="R125" s="7">
        <f t="shared" si="20"/>
        <v>3.76</v>
      </c>
      <c r="S125" s="7"/>
      <c r="T125" s="7">
        <f t="shared" si="33"/>
        <v>3.76</v>
      </c>
      <c r="U125" s="8" t="s">
        <v>129</v>
      </c>
      <c r="V125" s="21" t="str">
        <f t="shared" si="28"/>
        <v>KIT-W/U-B16-Open-C/V</v>
      </c>
      <c r="X125"/>
      <c r="AB125"/>
    </row>
    <row r="126" spans="1:28" x14ac:dyDescent="0.3">
      <c r="A126" s="5">
        <f t="shared" si="19"/>
        <v>123</v>
      </c>
      <c r="B126" s="5"/>
      <c r="C126" s="5"/>
      <c r="D126" s="5"/>
      <c r="E126" s="5"/>
      <c r="F126" s="20" t="s">
        <v>126</v>
      </c>
      <c r="G126" s="5">
        <f>D119-36-18-284</f>
        <v>262</v>
      </c>
      <c r="H126" s="5">
        <f>H125</f>
        <v>180</v>
      </c>
      <c r="I126" s="5">
        <v>1</v>
      </c>
      <c r="J126" s="41" t="s">
        <v>137</v>
      </c>
      <c r="K126" s="6"/>
      <c r="L126" s="5"/>
      <c r="M126" s="1">
        <v>3</v>
      </c>
      <c r="N126" s="1">
        <v>3</v>
      </c>
      <c r="O126" s="1">
        <v>3</v>
      </c>
      <c r="P126" s="1">
        <v>3</v>
      </c>
      <c r="Q126" s="5"/>
      <c r="R126" s="7">
        <f t="shared" si="20"/>
        <v>2.9466666666666668</v>
      </c>
      <c r="S126" s="7"/>
      <c r="T126" s="7">
        <f t="shared" si="33"/>
        <v>2.9466666666666668</v>
      </c>
      <c r="U126" s="8" t="s">
        <v>129</v>
      </c>
      <c r="V126" s="21" t="str">
        <f t="shared" si="28"/>
        <v>KIT-W/U-B16-Open-Fshelf</v>
      </c>
      <c r="X126"/>
      <c r="AB126"/>
    </row>
    <row r="127" spans="1:28" x14ac:dyDescent="0.3">
      <c r="A127" s="5">
        <f t="shared" si="19"/>
        <v>124</v>
      </c>
      <c r="B127" s="5"/>
      <c r="C127" s="61" t="s">
        <v>130</v>
      </c>
      <c r="D127" s="62"/>
      <c r="E127" s="63"/>
      <c r="F127" s="20" t="s">
        <v>131</v>
      </c>
      <c r="G127" s="5">
        <v>2400</v>
      </c>
      <c r="H127" s="5">
        <v>100</v>
      </c>
      <c r="I127" s="5">
        <v>11</v>
      </c>
      <c r="J127" s="18" t="s">
        <v>115</v>
      </c>
      <c r="K127" s="1"/>
      <c r="L127" s="1"/>
      <c r="M127" s="1">
        <v>1</v>
      </c>
      <c r="N127" s="1">
        <v>1</v>
      </c>
      <c r="O127" s="1">
        <v>1</v>
      </c>
      <c r="P127" s="1">
        <v>1</v>
      </c>
      <c r="Q127" s="5"/>
      <c r="R127" s="7">
        <f t="shared" si="20"/>
        <v>183.33333333333334</v>
      </c>
      <c r="S127" s="7">
        <f>R127</f>
        <v>183.33333333333334</v>
      </c>
      <c r="T127" s="7"/>
      <c r="U127" s="8" t="s">
        <v>129</v>
      </c>
      <c r="V127" s="21" t="str">
        <f t="shared" si="28"/>
        <v>KIT-W/U-B16-Open-LOFT FRAMES</v>
      </c>
      <c r="X127"/>
      <c r="AB127"/>
    </row>
    <row r="128" spans="1:28" x14ac:dyDescent="0.3">
      <c r="A128" s="5">
        <f t="shared" si="19"/>
        <v>125</v>
      </c>
      <c r="B128" s="5"/>
      <c r="C128" s="5"/>
      <c r="D128" s="5"/>
      <c r="E128" s="5"/>
      <c r="F128" s="43" t="s">
        <v>132</v>
      </c>
      <c r="G128" s="5">
        <v>2400</v>
      </c>
      <c r="H128" s="5">
        <v>100</v>
      </c>
      <c r="I128" s="5">
        <v>4</v>
      </c>
      <c r="J128" s="38" t="s">
        <v>88</v>
      </c>
      <c r="K128" s="1"/>
      <c r="L128" s="1"/>
      <c r="M128" s="1">
        <v>3</v>
      </c>
      <c r="N128" s="1">
        <v>3</v>
      </c>
      <c r="O128" s="1">
        <v>3</v>
      </c>
      <c r="P128" s="1">
        <v>3</v>
      </c>
      <c r="Q128" s="5"/>
      <c r="R128" s="7">
        <f t="shared" si="20"/>
        <v>66.666666666666671</v>
      </c>
      <c r="S128" s="7"/>
      <c r="T128" s="7">
        <f t="shared" ref="T128:T134" si="34">R128</f>
        <v>66.666666666666671</v>
      </c>
      <c r="U128" s="8" t="s">
        <v>129</v>
      </c>
      <c r="V128" s="21" t="str">
        <f t="shared" si="28"/>
        <v>KIT-W/U-B16-Open-LOFT FILLERS</v>
      </c>
      <c r="X128"/>
      <c r="AB128"/>
    </row>
    <row r="129" spans="1:28" x14ac:dyDescent="0.3">
      <c r="A129" s="5">
        <f t="shared" si="19"/>
        <v>126</v>
      </c>
      <c r="B129" s="5"/>
      <c r="C129" s="5"/>
      <c r="D129" s="5"/>
      <c r="E129" s="5"/>
      <c r="F129" s="20" t="s">
        <v>133</v>
      </c>
      <c r="G129" s="5">
        <v>2400</v>
      </c>
      <c r="H129" s="5">
        <v>420</v>
      </c>
      <c r="I129" s="40">
        <v>3</v>
      </c>
      <c r="J129" s="37" t="s">
        <v>136</v>
      </c>
      <c r="K129" s="1"/>
      <c r="L129" s="1"/>
      <c r="M129" s="1">
        <v>3</v>
      </c>
      <c r="N129" s="1">
        <v>3</v>
      </c>
      <c r="O129" s="1">
        <v>3</v>
      </c>
      <c r="P129" s="1">
        <v>3</v>
      </c>
      <c r="Q129" s="5"/>
      <c r="R129" s="7">
        <f t="shared" si="20"/>
        <v>56.4</v>
      </c>
      <c r="S129" s="7"/>
      <c r="T129" s="7">
        <f t="shared" si="34"/>
        <v>56.4</v>
      </c>
      <c r="U129" s="8" t="s">
        <v>129</v>
      </c>
      <c r="V129" s="21" t="str">
        <f t="shared" si="28"/>
        <v>KIT-W/U-B16-Open-LOFT BTM PANEL</v>
      </c>
      <c r="X129"/>
      <c r="AB129"/>
    </row>
    <row r="130" spans="1:28" x14ac:dyDescent="0.3">
      <c r="A130" s="5">
        <f t="shared" si="19"/>
        <v>127</v>
      </c>
      <c r="B130" s="5"/>
      <c r="C130" s="5"/>
      <c r="D130" s="5"/>
      <c r="E130" s="5"/>
      <c r="F130" s="20" t="s">
        <v>134</v>
      </c>
      <c r="G130" s="5">
        <f>550+50+100</f>
        <v>700</v>
      </c>
      <c r="H130" s="5">
        <f>420</f>
        <v>420</v>
      </c>
      <c r="I130" s="5">
        <v>1</v>
      </c>
      <c r="J130" s="38" t="s">
        <v>88</v>
      </c>
      <c r="K130" s="1"/>
      <c r="L130" s="1"/>
      <c r="M130" s="1">
        <v>3</v>
      </c>
      <c r="N130" s="1">
        <v>3</v>
      </c>
      <c r="O130" s="1">
        <v>3</v>
      </c>
      <c r="P130" s="1">
        <v>3</v>
      </c>
      <c r="Q130" s="5"/>
      <c r="R130" s="7">
        <f t="shared" si="20"/>
        <v>7.4666666666666668</v>
      </c>
      <c r="S130" s="7"/>
      <c r="T130" s="7">
        <f t="shared" si="34"/>
        <v>7.4666666666666668</v>
      </c>
      <c r="U130" s="8" t="s">
        <v>129</v>
      </c>
      <c r="V130" s="21" t="str">
        <f t="shared" si="28"/>
        <v>KIT-W/U-B16-Open-LOFT END PANEL</v>
      </c>
      <c r="X130"/>
      <c r="AB130"/>
    </row>
    <row r="131" spans="1:28" x14ac:dyDescent="0.3">
      <c r="A131" s="5">
        <f t="shared" si="19"/>
        <v>128</v>
      </c>
      <c r="B131" s="5"/>
      <c r="C131" s="5"/>
      <c r="D131" s="5"/>
      <c r="E131" s="5"/>
      <c r="F131" s="20" t="s">
        <v>135</v>
      </c>
      <c r="G131" s="5">
        <f>550-2</f>
        <v>548</v>
      </c>
      <c r="H131" s="5">
        <f>426-2</f>
        <v>424</v>
      </c>
      <c r="I131" s="5">
        <v>1</v>
      </c>
      <c r="J131" s="38" t="s">
        <v>88</v>
      </c>
      <c r="K131" s="1"/>
      <c r="L131" s="1"/>
      <c r="M131" s="1">
        <v>3</v>
      </c>
      <c r="N131" s="1">
        <v>3</v>
      </c>
      <c r="O131" s="1">
        <v>3</v>
      </c>
      <c r="P131" s="1">
        <v>3</v>
      </c>
      <c r="Q131" s="5"/>
      <c r="R131" s="7">
        <f t="shared" si="20"/>
        <v>6.48</v>
      </c>
      <c r="S131" s="7"/>
      <c r="T131" s="7">
        <f t="shared" si="34"/>
        <v>6.48</v>
      </c>
      <c r="U131" s="8" t="s">
        <v>129</v>
      </c>
      <c r="V131" s="21" t="str">
        <f t="shared" si="28"/>
        <v>KIT-W/U-B16-Open-LOFT SHUTTERS</v>
      </c>
      <c r="X131"/>
      <c r="AB131"/>
    </row>
    <row r="132" spans="1:28" x14ac:dyDescent="0.3">
      <c r="A132" s="5">
        <f t="shared" ref="A132:A134" si="35">A131+1</f>
        <v>129</v>
      </c>
      <c r="B132" s="5"/>
      <c r="C132" s="5"/>
      <c r="D132" s="5"/>
      <c r="E132" s="5"/>
      <c r="F132" s="20" t="s">
        <v>135</v>
      </c>
      <c r="G132" s="5">
        <f t="shared" ref="G132:G134" si="36">550-2</f>
        <v>548</v>
      </c>
      <c r="H132" s="5">
        <f>424-2</f>
        <v>422</v>
      </c>
      <c r="I132" s="5">
        <v>4</v>
      </c>
      <c r="J132" s="38" t="s">
        <v>88</v>
      </c>
      <c r="K132" s="1"/>
      <c r="L132" s="1"/>
      <c r="M132" s="1">
        <v>3</v>
      </c>
      <c r="N132" s="1">
        <v>3</v>
      </c>
      <c r="O132" s="1">
        <v>3</v>
      </c>
      <c r="P132" s="1">
        <v>3</v>
      </c>
      <c r="Q132" s="5"/>
      <c r="R132" s="7">
        <f t="shared" si="20"/>
        <v>25.866666666666667</v>
      </c>
      <c r="S132" s="7"/>
      <c r="T132" s="7">
        <f t="shared" si="34"/>
        <v>25.866666666666667</v>
      </c>
      <c r="U132" s="8" t="s">
        <v>129</v>
      </c>
      <c r="V132" s="21" t="str">
        <f t="shared" ref="V132:V134" si="37">U132&amp;"-"&amp;F132</f>
        <v>KIT-W/U-B16-Open-LOFT SHUTTERS</v>
      </c>
      <c r="X132"/>
      <c r="AB132"/>
    </row>
    <row r="133" spans="1:28" x14ac:dyDescent="0.3">
      <c r="A133" s="5">
        <f t="shared" si="35"/>
        <v>130</v>
      </c>
      <c r="B133" s="5"/>
      <c r="C133" s="5"/>
      <c r="D133" s="5"/>
      <c r="E133" s="5"/>
      <c r="F133" s="20" t="s">
        <v>135</v>
      </c>
      <c r="G133" s="5">
        <f t="shared" si="36"/>
        <v>548</v>
      </c>
      <c r="H133" s="5">
        <f>520-2</f>
        <v>518</v>
      </c>
      <c r="I133" s="5">
        <v>5</v>
      </c>
      <c r="J133" s="38" t="s">
        <v>88</v>
      </c>
      <c r="K133" s="1"/>
      <c r="L133" s="1"/>
      <c r="M133" s="1">
        <v>3</v>
      </c>
      <c r="N133" s="1">
        <v>3</v>
      </c>
      <c r="O133" s="1">
        <v>3</v>
      </c>
      <c r="P133" s="1">
        <v>3</v>
      </c>
      <c r="Q133" s="5"/>
      <c r="R133" s="7">
        <f t="shared" ref="R133:R134" si="38">(G133+H133)*2*I133/300</f>
        <v>35.533333333333331</v>
      </c>
      <c r="S133" s="7"/>
      <c r="T133" s="7">
        <f t="shared" si="34"/>
        <v>35.533333333333331</v>
      </c>
      <c r="U133" s="8" t="s">
        <v>129</v>
      </c>
      <c r="V133" s="21" t="str">
        <f t="shared" si="37"/>
        <v>KIT-W/U-B16-Open-LOFT SHUTTERS</v>
      </c>
      <c r="X133"/>
      <c r="AB133"/>
    </row>
    <row r="134" spans="1:28" x14ac:dyDescent="0.3">
      <c r="A134" s="5">
        <f t="shared" si="35"/>
        <v>131</v>
      </c>
      <c r="B134" s="5"/>
      <c r="C134" s="5"/>
      <c r="D134" s="5"/>
      <c r="E134" s="5"/>
      <c r="F134" s="20" t="s">
        <v>135</v>
      </c>
      <c r="G134" s="5">
        <f t="shared" si="36"/>
        <v>548</v>
      </c>
      <c r="H134" s="5">
        <f>390-2</f>
        <v>388</v>
      </c>
      <c r="I134" s="5">
        <v>3</v>
      </c>
      <c r="J134" s="38" t="s">
        <v>88</v>
      </c>
      <c r="K134" s="1"/>
      <c r="L134" s="1"/>
      <c r="M134" s="1">
        <v>3</v>
      </c>
      <c r="N134" s="1">
        <v>3</v>
      </c>
      <c r="O134" s="1">
        <v>3</v>
      </c>
      <c r="P134" s="1">
        <v>3</v>
      </c>
      <c r="Q134" s="5"/>
      <c r="R134" s="7">
        <f t="shared" si="38"/>
        <v>18.72</v>
      </c>
      <c r="S134" s="7"/>
      <c r="T134" s="7">
        <f t="shared" si="34"/>
        <v>18.72</v>
      </c>
      <c r="U134" s="8" t="s">
        <v>129</v>
      </c>
      <c r="V134" s="21" t="str">
        <f t="shared" si="37"/>
        <v>KIT-W/U-B16-Open-LOFT SHUTTERS</v>
      </c>
      <c r="X134"/>
      <c r="AB134"/>
    </row>
    <row r="135" spans="1:28" ht="38.4" customHeight="1" x14ac:dyDescent="0.3">
      <c r="A135" s="64" t="s">
        <v>11</v>
      </c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6"/>
      <c r="R135" s="19"/>
      <c r="S135" s="19"/>
      <c r="T135" s="19"/>
      <c r="X135"/>
      <c r="AB135"/>
    </row>
    <row r="136" spans="1:28" x14ac:dyDescent="0.3">
      <c r="R136" s="13"/>
      <c r="S136" s="13"/>
      <c r="T136" s="13"/>
      <c r="X136"/>
      <c r="AB136"/>
    </row>
    <row r="137" spans="1:28" x14ac:dyDescent="0.3">
      <c r="X137"/>
      <c r="AB137"/>
    </row>
    <row r="138" spans="1:28" x14ac:dyDescent="0.3">
      <c r="X138"/>
      <c r="AB138"/>
    </row>
    <row r="139" spans="1:28" x14ac:dyDescent="0.3">
      <c r="X139"/>
      <c r="AB139"/>
    </row>
    <row r="140" spans="1:28" x14ac:dyDescent="0.3">
      <c r="X140"/>
      <c r="AB140"/>
    </row>
    <row r="141" spans="1:28" x14ac:dyDescent="0.3">
      <c r="X141"/>
      <c r="AB141"/>
    </row>
    <row r="142" spans="1:28" x14ac:dyDescent="0.3">
      <c r="X142"/>
      <c r="AB142"/>
    </row>
    <row r="143" spans="1:28" x14ac:dyDescent="0.3">
      <c r="X143"/>
      <c r="AB143"/>
    </row>
    <row r="144" spans="1:28" x14ac:dyDescent="0.3">
      <c r="X144"/>
      <c r="AB144"/>
    </row>
    <row r="145" spans="6:28" x14ac:dyDescent="0.3">
      <c r="X145"/>
      <c r="AB145"/>
    </row>
    <row r="146" spans="6:28" x14ac:dyDescent="0.3">
      <c r="X146"/>
      <c r="AB146"/>
    </row>
    <row r="147" spans="6:28" x14ac:dyDescent="0.3">
      <c r="X147"/>
      <c r="AB147"/>
    </row>
    <row r="148" spans="6:28" x14ac:dyDescent="0.3">
      <c r="J148" s="21"/>
      <c r="K148" s="8"/>
      <c r="R148" s="8"/>
      <c r="S148" s="8"/>
      <c r="T148" s="8"/>
      <c r="X148"/>
      <c r="AB148"/>
    </row>
    <row r="149" spans="6:28" x14ac:dyDescent="0.3">
      <c r="F149" s="8"/>
      <c r="J149" s="21"/>
      <c r="K149" s="8"/>
      <c r="R149" s="8"/>
      <c r="S149" s="8"/>
      <c r="T149" s="8"/>
      <c r="X149"/>
      <c r="AB149"/>
    </row>
    <row r="150" spans="6:28" x14ac:dyDescent="0.3">
      <c r="F150" s="8"/>
      <c r="J150" s="21"/>
      <c r="K150" s="8"/>
      <c r="R150" s="8"/>
      <c r="S150" s="8"/>
      <c r="T150" s="8"/>
      <c r="X150"/>
      <c r="AB150"/>
    </row>
    <row r="151" spans="6:28" x14ac:dyDescent="0.3">
      <c r="F151" s="8"/>
      <c r="J151" s="21"/>
      <c r="K151" s="8"/>
      <c r="R151" s="8"/>
      <c r="S151" s="8"/>
      <c r="T151" s="8"/>
      <c r="X151"/>
      <c r="AB151"/>
    </row>
    <row r="152" spans="6:28" x14ac:dyDescent="0.3">
      <c r="F152" s="8"/>
      <c r="J152" s="21"/>
      <c r="K152" s="8"/>
      <c r="R152" s="8"/>
      <c r="S152" s="8"/>
      <c r="T152" s="8"/>
      <c r="X152"/>
      <c r="AB152"/>
    </row>
    <row r="153" spans="6:28" x14ac:dyDescent="0.3">
      <c r="F153" s="8"/>
      <c r="J153" s="21"/>
      <c r="K153" s="8"/>
      <c r="R153" s="8"/>
      <c r="S153" s="8"/>
      <c r="T153" s="8"/>
      <c r="X153"/>
      <c r="AB153"/>
    </row>
    <row r="154" spans="6:28" x14ac:dyDescent="0.3">
      <c r="F154" s="8"/>
      <c r="J154" s="21"/>
      <c r="K154" s="8"/>
      <c r="R154" s="8"/>
      <c r="S154" s="8"/>
      <c r="T154" s="8"/>
      <c r="X154"/>
      <c r="AB154"/>
    </row>
    <row r="155" spans="6:28" x14ac:dyDescent="0.3">
      <c r="F155" s="8"/>
      <c r="J155" s="21"/>
      <c r="K155" s="8"/>
      <c r="R155" s="8"/>
      <c r="S155" s="8"/>
      <c r="T155" s="8"/>
      <c r="X155"/>
      <c r="AB155"/>
    </row>
    <row r="156" spans="6:28" x14ac:dyDescent="0.3">
      <c r="F156" s="8"/>
      <c r="J156" s="21"/>
      <c r="K156" s="8"/>
      <c r="R156" s="8"/>
      <c r="S156" s="8"/>
      <c r="T156" s="8"/>
      <c r="X156"/>
      <c r="AB156"/>
    </row>
    <row r="157" spans="6:28" x14ac:dyDescent="0.3">
      <c r="F157" s="8"/>
      <c r="J157" s="21"/>
      <c r="K157" s="8"/>
      <c r="R157" s="8"/>
      <c r="S157" s="8"/>
      <c r="T157" s="8"/>
      <c r="X157"/>
      <c r="AB157"/>
    </row>
    <row r="158" spans="6:28" x14ac:dyDescent="0.3">
      <c r="F158" s="8"/>
      <c r="J158" s="21"/>
      <c r="K158" s="8"/>
      <c r="R158" s="8"/>
      <c r="S158" s="8"/>
      <c r="T158" s="8"/>
      <c r="X158"/>
      <c r="AB158"/>
    </row>
    <row r="159" spans="6:28" x14ac:dyDescent="0.3">
      <c r="F159" s="8"/>
      <c r="J159" s="21"/>
      <c r="K159" s="8"/>
      <c r="R159" s="8"/>
      <c r="S159" s="8"/>
      <c r="T159" s="8"/>
      <c r="X159"/>
      <c r="AB159"/>
    </row>
    <row r="160" spans="6:28" x14ac:dyDescent="0.3">
      <c r="F160" s="8"/>
      <c r="J160" s="21"/>
      <c r="K160" s="8"/>
      <c r="R160" s="8"/>
      <c r="S160" s="8"/>
      <c r="T160" s="8"/>
      <c r="X160"/>
      <c r="AB160"/>
    </row>
    <row r="161" spans="6:28" x14ac:dyDescent="0.3">
      <c r="F161" s="8"/>
      <c r="J161" s="21"/>
      <c r="K161" s="8"/>
      <c r="R161" s="8"/>
      <c r="S161" s="8"/>
      <c r="T161" s="8"/>
      <c r="X161"/>
      <c r="AB161"/>
    </row>
    <row r="162" spans="6:28" x14ac:dyDescent="0.3">
      <c r="F162" s="8"/>
      <c r="J162" s="21"/>
      <c r="K162" s="8"/>
      <c r="R162" s="8"/>
      <c r="S162" s="8"/>
      <c r="T162" s="8"/>
      <c r="X162"/>
      <c r="AB162"/>
    </row>
    <row r="163" spans="6:28" x14ac:dyDescent="0.3">
      <c r="F163" s="8"/>
      <c r="J163" s="21"/>
      <c r="K163" s="8"/>
      <c r="R163" s="8"/>
      <c r="S163" s="8"/>
      <c r="T163" s="8"/>
      <c r="X163"/>
      <c r="AB163"/>
    </row>
    <row r="164" spans="6:28" x14ac:dyDescent="0.3">
      <c r="F164" s="8"/>
      <c r="J164" s="21"/>
      <c r="K164" s="8"/>
      <c r="R164" s="8"/>
      <c r="S164" s="8"/>
      <c r="T164" s="8"/>
      <c r="X164"/>
      <c r="AB164"/>
    </row>
    <row r="165" spans="6:28" x14ac:dyDescent="0.3">
      <c r="F165" s="8"/>
      <c r="J165" s="21"/>
      <c r="K165" s="8"/>
      <c r="R165" s="8"/>
      <c r="S165" s="8"/>
      <c r="T165" s="8"/>
      <c r="X165"/>
      <c r="AB165"/>
    </row>
    <row r="166" spans="6:28" x14ac:dyDescent="0.3">
      <c r="F166" s="8"/>
      <c r="J166" s="21"/>
      <c r="K166" s="8"/>
      <c r="R166" s="8"/>
      <c r="S166" s="8"/>
      <c r="T166" s="8"/>
      <c r="X166"/>
      <c r="AB166"/>
    </row>
    <row r="167" spans="6:28" x14ac:dyDescent="0.3">
      <c r="F167" s="8"/>
      <c r="J167" s="21"/>
      <c r="K167" s="8"/>
      <c r="R167" s="8"/>
      <c r="S167" s="8"/>
      <c r="T167" s="8"/>
      <c r="X167"/>
      <c r="AB167"/>
    </row>
    <row r="168" spans="6:28" x14ac:dyDescent="0.3">
      <c r="F168" s="8"/>
      <c r="J168" s="21"/>
      <c r="K168" s="8"/>
      <c r="R168" s="8"/>
      <c r="S168" s="8"/>
      <c r="T168" s="8"/>
      <c r="X168"/>
      <c r="AB168"/>
    </row>
    <row r="169" spans="6:28" x14ac:dyDescent="0.3">
      <c r="F169" s="8"/>
      <c r="J169" s="21"/>
      <c r="K169" s="8"/>
      <c r="R169" s="8"/>
      <c r="S169" s="8"/>
      <c r="T169" s="8"/>
      <c r="X169"/>
      <c r="AB169"/>
    </row>
    <row r="170" spans="6:28" x14ac:dyDescent="0.3">
      <c r="F170" s="8"/>
      <c r="J170" s="21"/>
      <c r="K170" s="8"/>
      <c r="R170" s="8"/>
      <c r="S170" s="8"/>
      <c r="T170" s="8"/>
      <c r="X170"/>
      <c r="AB170"/>
    </row>
    <row r="171" spans="6:28" x14ac:dyDescent="0.3">
      <c r="F171" s="8"/>
      <c r="J171" s="21"/>
      <c r="K171" s="8"/>
      <c r="R171" s="8"/>
      <c r="S171" s="8"/>
      <c r="T171" s="8"/>
      <c r="X171"/>
      <c r="AB171"/>
    </row>
    <row r="172" spans="6:28" x14ac:dyDescent="0.3">
      <c r="F172" s="8"/>
      <c r="J172" s="21"/>
      <c r="K172" s="8"/>
      <c r="R172" s="8"/>
      <c r="S172" s="8"/>
      <c r="T172" s="8"/>
      <c r="X172"/>
      <c r="AB172"/>
    </row>
    <row r="173" spans="6:28" x14ac:dyDescent="0.3">
      <c r="F173" s="8"/>
      <c r="J173" s="21"/>
      <c r="K173" s="8"/>
      <c r="R173" s="8"/>
      <c r="S173" s="8"/>
      <c r="T173" s="8"/>
      <c r="X173"/>
      <c r="AB173"/>
    </row>
    <row r="174" spans="6:28" x14ac:dyDescent="0.3">
      <c r="F174" s="8"/>
      <c r="J174" s="21"/>
      <c r="K174" s="8"/>
      <c r="R174" s="8"/>
      <c r="S174" s="8"/>
      <c r="T174" s="8"/>
      <c r="X174"/>
      <c r="AB174"/>
    </row>
    <row r="175" spans="6:28" x14ac:dyDescent="0.3">
      <c r="F175" s="8"/>
      <c r="J175" s="21"/>
      <c r="K175" s="8"/>
      <c r="R175" s="8"/>
      <c r="S175" s="8"/>
      <c r="T175" s="8"/>
      <c r="X175"/>
      <c r="AB175"/>
    </row>
    <row r="176" spans="6:28" x14ac:dyDescent="0.3">
      <c r="F176" s="8"/>
      <c r="J176" s="21"/>
      <c r="K176" s="8"/>
      <c r="R176" s="8"/>
      <c r="S176" s="8"/>
      <c r="T176" s="8"/>
      <c r="X176"/>
      <c r="AB176"/>
    </row>
    <row r="177" spans="6:28" x14ac:dyDescent="0.3">
      <c r="F177" s="8"/>
      <c r="J177" s="21"/>
      <c r="K177" s="8"/>
      <c r="R177" s="8"/>
      <c r="S177" s="8"/>
      <c r="T177" s="8"/>
      <c r="X177"/>
      <c r="AB177"/>
    </row>
    <row r="178" spans="6:28" x14ac:dyDescent="0.3">
      <c r="F178" s="8"/>
      <c r="J178" s="21"/>
      <c r="K178" s="8"/>
      <c r="R178" s="8"/>
      <c r="S178" s="8"/>
      <c r="T178" s="8"/>
      <c r="X178"/>
      <c r="AB178"/>
    </row>
    <row r="179" spans="6:28" x14ac:dyDescent="0.3">
      <c r="F179" s="8"/>
      <c r="J179" s="21"/>
      <c r="K179" s="8"/>
      <c r="R179" s="8"/>
      <c r="S179" s="8"/>
      <c r="T179" s="8"/>
      <c r="X179"/>
      <c r="AB179"/>
    </row>
    <row r="180" spans="6:28" x14ac:dyDescent="0.3">
      <c r="F180" s="8"/>
      <c r="J180" s="21"/>
      <c r="K180" s="8"/>
      <c r="R180" s="8"/>
      <c r="S180" s="8"/>
      <c r="T180" s="8"/>
      <c r="X180"/>
      <c r="AB180"/>
    </row>
    <row r="181" spans="6:28" x14ac:dyDescent="0.3">
      <c r="F181" s="8"/>
      <c r="J181" s="21"/>
      <c r="K181" s="8"/>
      <c r="R181" s="8"/>
      <c r="S181" s="8"/>
      <c r="T181" s="8"/>
      <c r="X181"/>
      <c r="AB181"/>
    </row>
    <row r="182" spans="6:28" x14ac:dyDescent="0.3">
      <c r="F182" s="8"/>
      <c r="J182" s="21"/>
      <c r="K182" s="8"/>
      <c r="R182" s="8"/>
      <c r="S182" s="8"/>
      <c r="T182" s="8"/>
      <c r="X182"/>
      <c r="AB182"/>
    </row>
    <row r="183" spans="6:28" x14ac:dyDescent="0.3">
      <c r="F183" s="8"/>
      <c r="J183" s="21"/>
      <c r="K183" s="8"/>
      <c r="R183" s="8"/>
      <c r="S183" s="8"/>
      <c r="T183" s="8"/>
      <c r="X183"/>
      <c r="AB183"/>
    </row>
    <row r="184" spans="6:28" x14ac:dyDescent="0.3">
      <c r="F184" s="8"/>
      <c r="J184" s="21"/>
      <c r="K184" s="8"/>
      <c r="R184" s="8"/>
      <c r="S184" s="8"/>
      <c r="T184" s="8"/>
      <c r="X184"/>
      <c r="AB184"/>
    </row>
    <row r="185" spans="6:28" x14ac:dyDescent="0.3">
      <c r="F185" s="8"/>
      <c r="J185" s="21"/>
      <c r="K185" s="8"/>
      <c r="R185" s="8"/>
      <c r="S185" s="8"/>
      <c r="T185" s="8"/>
      <c r="X185"/>
      <c r="AB185"/>
    </row>
    <row r="186" spans="6:28" x14ac:dyDescent="0.3">
      <c r="F186" s="8"/>
      <c r="J186" s="21"/>
      <c r="K186" s="8"/>
      <c r="R186" s="8"/>
      <c r="S186" s="8"/>
      <c r="T186" s="8"/>
      <c r="X186"/>
      <c r="AB186"/>
    </row>
    <row r="187" spans="6:28" x14ac:dyDescent="0.3">
      <c r="F187" s="8"/>
      <c r="J187" s="21"/>
      <c r="K187" s="8"/>
      <c r="R187" s="8"/>
      <c r="S187" s="8"/>
      <c r="T187" s="8"/>
      <c r="X187"/>
      <c r="AB187"/>
    </row>
    <row r="188" spans="6:28" x14ac:dyDescent="0.3">
      <c r="F188" s="8"/>
      <c r="J188" s="21"/>
      <c r="K188" s="8"/>
      <c r="R188" s="8"/>
      <c r="S188" s="8"/>
      <c r="T188" s="8"/>
      <c r="X188"/>
      <c r="AB188"/>
    </row>
    <row r="189" spans="6:28" x14ac:dyDescent="0.3">
      <c r="F189" s="8"/>
      <c r="J189" s="21"/>
      <c r="K189" s="8"/>
      <c r="R189" s="8"/>
      <c r="S189" s="8"/>
      <c r="T189" s="8"/>
      <c r="X189"/>
      <c r="AB189"/>
    </row>
    <row r="190" spans="6:28" x14ac:dyDescent="0.3">
      <c r="F190" s="8"/>
      <c r="J190" s="21"/>
      <c r="K190" s="8"/>
      <c r="R190" s="8"/>
      <c r="S190" s="8"/>
      <c r="T190" s="8"/>
      <c r="X190"/>
      <c r="AB190"/>
    </row>
    <row r="191" spans="6:28" x14ac:dyDescent="0.3">
      <c r="F191" s="8"/>
      <c r="J191" s="21"/>
      <c r="K191" s="8"/>
      <c r="R191" s="8"/>
      <c r="S191" s="8"/>
      <c r="T191" s="8"/>
      <c r="X191"/>
      <c r="AB191"/>
    </row>
    <row r="192" spans="6:28" x14ac:dyDescent="0.3">
      <c r="F192" s="8"/>
      <c r="J192" s="21"/>
      <c r="K192" s="8"/>
      <c r="R192" s="8"/>
      <c r="S192" s="8"/>
      <c r="T192" s="8"/>
      <c r="X192"/>
      <c r="AB192"/>
    </row>
    <row r="193" spans="6:28" x14ac:dyDescent="0.3">
      <c r="F193" s="8"/>
      <c r="J193" s="21"/>
      <c r="K193" s="8"/>
      <c r="R193" s="8"/>
      <c r="S193" s="8"/>
      <c r="T193" s="8"/>
      <c r="X193"/>
      <c r="AB193"/>
    </row>
    <row r="194" spans="6:28" x14ac:dyDescent="0.3">
      <c r="F194" s="8"/>
      <c r="J194" s="21"/>
      <c r="K194" s="8"/>
      <c r="R194" s="8"/>
      <c r="S194" s="8"/>
      <c r="T194" s="8"/>
      <c r="X194"/>
      <c r="AB194"/>
    </row>
    <row r="195" spans="6:28" x14ac:dyDescent="0.3">
      <c r="F195" s="8"/>
      <c r="J195" s="21"/>
      <c r="K195" s="8"/>
      <c r="R195" s="8"/>
      <c r="S195" s="8"/>
      <c r="T195" s="8"/>
      <c r="X195"/>
      <c r="AB195"/>
    </row>
    <row r="196" spans="6:28" x14ac:dyDescent="0.3">
      <c r="F196" s="8"/>
      <c r="J196" s="21"/>
      <c r="K196" s="8"/>
      <c r="R196" s="8"/>
      <c r="S196" s="8"/>
      <c r="T196" s="8"/>
      <c r="X196"/>
      <c r="AB196"/>
    </row>
    <row r="197" spans="6:28" x14ac:dyDescent="0.3">
      <c r="F197" s="8"/>
      <c r="J197" s="21"/>
      <c r="K197" s="8"/>
      <c r="R197" s="8"/>
      <c r="S197" s="8"/>
      <c r="T197" s="8"/>
      <c r="X197"/>
      <c r="AB197"/>
    </row>
    <row r="198" spans="6:28" x14ac:dyDescent="0.3">
      <c r="F198" s="8"/>
      <c r="J198" s="21"/>
      <c r="K198" s="8"/>
      <c r="R198" s="8"/>
      <c r="S198" s="8"/>
      <c r="T198" s="8"/>
      <c r="X198"/>
      <c r="AB198"/>
    </row>
    <row r="199" spans="6:28" x14ac:dyDescent="0.3">
      <c r="F199" s="8"/>
      <c r="J199" s="21"/>
      <c r="K199" s="8"/>
      <c r="R199" s="8"/>
      <c r="S199" s="8"/>
      <c r="T199" s="8"/>
      <c r="X199"/>
      <c r="AB199"/>
    </row>
    <row r="200" spans="6:28" x14ac:dyDescent="0.3">
      <c r="F200" s="8"/>
      <c r="J200" s="21"/>
      <c r="K200" s="8"/>
      <c r="R200" s="8"/>
      <c r="S200" s="8"/>
      <c r="T200" s="8"/>
      <c r="X200"/>
      <c r="AB200"/>
    </row>
    <row r="201" spans="6:28" x14ac:dyDescent="0.3">
      <c r="F201" s="8"/>
      <c r="J201" s="21"/>
      <c r="K201" s="8"/>
      <c r="R201" s="8"/>
      <c r="S201" s="8"/>
      <c r="T201" s="8"/>
      <c r="X201"/>
      <c r="AB201"/>
    </row>
    <row r="202" spans="6:28" x14ac:dyDescent="0.3">
      <c r="F202" s="8"/>
      <c r="J202" s="21"/>
      <c r="K202" s="8"/>
      <c r="R202" s="8"/>
      <c r="S202" s="8"/>
      <c r="T202" s="8"/>
      <c r="X202"/>
      <c r="AB202"/>
    </row>
    <row r="203" spans="6:28" x14ac:dyDescent="0.3">
      <c r="F203" s="8"/>
      <c r="J203" s="21"/>
      <c r="K203" s="8"/>
      <c r="R203" s="8"/>
      <c r="S203" s="8"/>
      <c r="T203" s="8"/>
      <c r="X203"/>
      <c r="AB203"/>
    </row>
    <row r="204" spans="6:28" x14ac:dyDescent="0.3">
      <c r="F204" s="8"/>
      <c r="J204" s="21"/>
      <c r="K204" s="8"/>
      <c r="R204" s="8"/>
      <c r="S204" s="8"/>
      <c r="T204" s="8"/>
      <c r="X204"/>
      <c r="AB204"/>
    </row>
    <row r="205" spans="6:28" x14ac:dyDescent="0.3">
      <c r="F205" s="8"/>
      <c r="J205" s="21"/>
      <c r="K205" s="8"/>
      <c r="R205" s="8"/>
      <c r="S205" s="8"/>
      <c r="T205" s="8"/>
      <c r="X205"/>
      <c r="AB205"/>
    </row>
    <row r="206" spans="6:28" x14ac:dyDescent="0.3">
      <c r="F206" s="8"/>
      <c r="J206" s="21"/>
      <c r="K206" s="8"/>
      <c r="R206" s="8"/>
      <c r="S206" s="8"/>
      <c r="T206" s="8"/>
      <c r="X206"/>
      <c r="AB206"/>
    </row>
    <row r="207" spans="6:28" x14ac:dyDescent="0.3">
      <c r="F207" s="8"/>
      <c r="J207" s="21"/>
      <c r="K207" s="8"/>
      <c r="R207" s="8"/>
      <c r="S207" s="8"/>
      <c r="T207" s="8"/>
      <c r="X207"/>
      <c r="AB207"/>
    </row>
    <row r="208" spans="6:28" x14ac:dyDescent="0.3">
      <c r="F208" s="8"/>
      <c r="J208" s="21"/>
      <c r="K208" s="8"/>
      <c r="R208" s="8"/>
      <c r="S208" s="8"/>
      <c r="T208" s="8"/>
      <c r="X208"/>
      <c r="AB208"/>
    </row>
    <row r="209" spans="6:28" x14ac:dyDescent="0.3">
      <c r="F209" s="8"/>
      <c r="J209" s="21"/>
      <c r="K209" s="8"/>
      <c r="R209" s="8"/>
      <c r="S209" s="8"/>
      <c r="T209" s="8"/>
      <c r="X209"/>
      <c r="AB209"/>
    </row>
    <row r="210" spans="6:28" x14ac:dyDescent="0.3">
      <c r="F210" s="8"/>
      <c r="J210" s="21"/>
      <c r="K210" s="8"/>
      <c r="R210" s="8"/>
      <c r="S210" s="8"/>
      <c r="T210" s="8"/>
      <c r="X210"/>
      <c r="AB210"/>
    </row>
    <row r="211" spans="6:28" x14ac:dyDescent="0.3">
      <c r="F211" s="8"/>
      <c r="J211" s="21"/>
      <c r="K211" s="8"/>
      <c r="R211" s="8"/>
      <c r="S211" s="8"/>
      <c r="T211" s="8"/>
      <c r="X211"/>
      <c r="AB211"/>
    </row>
    <row r="212" spans="6:28" x14ac:dyDescent="0.3">
      <c r="F212" s="8"/>
      <c r="J212" s="21"/>
      <c r="K212" s="8"/>
      <c r="R212" s="8"/>
      <c r="S212" s="8"/>
      <c r="T212" s="8"/>
      <c r="X212"/>
      <c r="AB212"/>
    </row>
    <row r="213" spans="6:28" x14ac:dyDescent="0.3">
      <c r="F213" s="8"/>
      <c r="J213" s="21"/>
      <c r="K213" s="8"/>
      <c r="R213" s="8"/>
      <c r="S213" s="8"/>
      <c r="T213" s="8"/>
      <c r="X213"/>
      <c r="AB213"/>
    </row>
    <row r="214" spans="6:28" x14ac:dyDescent="0.3">
      <c r="F214" s="8"/>
      <c r="J214" s="21"/>
      <c r="K214" s="8"/>
      <c r="R214" s="8"/>
      <c r="S214" s="8"/>
      <c r="T214" s="8"/>
      <c r="X214"/>
      <c r="AB214"/>
    </row>
    <row r="215" spans="6:28" x14ac:dyDescent="0.3">
      <c r="F215" s="8"/>
      <c r="J215" s="21"/>
      <c r="K215" s="8"/>
      <c r="R215" s="8"/>
      <c r="S215" s="8"/>
      <c r="T215" s="8"/>
      <c r="X215"/>
      <c r="AB215"/>
    </row>
    <row r="216" spans="6:28" x14ac:dyDescent="0.3">
      <c r="F216" s="8"/>
      <c r="J216" s="21"/>
      <c r="K216" s="8"/>
      <c r="R216" s="8"/>
      <c r="S216" s="8"/>
      <c r="T216" s="8"/>
      <c r="X216"/>
      <c r="AB216"/>
    </row>
    <row r="217" spans="6:28" x14ac:dyDescent="0.3">
      <c r="F217" s="8"/>
      <c r="J217" s="21"/>
      <c r="K217" s="8"/>
      <c r="R217" s="8"/>
      <c r="S217" s="8"/>
      <c r="T217" s="8"/>
      <c r="X217"/>
      <c r="AB217"/>
    </row>
    <row r="218" spans="6:28" x14ac:dyDescent="0.3">
      <c r="F218" s="8"/>
      <c r="J218" s="21"/>
      <c r="K218" s="8"/>
      <c r="R218" s="8"/>
      <c r="S218" s="8"/>
      <c r="T218" s="8"/>
      <c r="X218"/>
      <c r="AB218"/>
    </row>
    <row r="219" spans="6:28" x14ac:dyDescent="0.3">
      <c r="F219" s="8"/>
      <c r="J219" s="21"/>
      <c r="K219" s="8"/>
      <c r="R219" s="8"/>
      <c r="S219" s="8"/>
      <c r="T219" s="8"/>
      <c r="X219"/>
      <c r="AB219"/>
    </row>
    <row r="220" spans="6:28" x14ac:dyDescent="0.3">
      <c r="F220" s="8"/>
      <c r="J220" s="21"/>
      <c r="K220" s="8"/>
      <c r="R220" s="8"/>
      <c r="S220" s="8"/>
      <c r="T220" s="8"/>
      <c r="X220"/>
      <c r="AB220"/>
    </row>
    <row r="221" spans="6:28" x14ac:dyDescent="0.3">
      <c r="F221" s="8"/>
      <c r="J221" s="21"/>
      <c r="K221" s="8"/>
      <c r="R221" s="8"/>
      <c r="S221" s="8"/>
      <c r="T221" s="8"/>
      <c r="X221"/>
      <c r="AB221"/>
    </row>
    <row r="222" spans="6:28" x14ac:dyDescent="0.3">
      <c r="F222" s="8"/>
      <c r="J222" s="21"/>
      <c r="K222" s="8"/>
      <c r="R222" s="8"/>
      <c r="S222" s="8"/>
      <c r="T222" s="8"/>
      <c r="X222"/>
      <c r="AB222"/>
    </row>
    <row r="223" spans="6:28" x14ac:dyDescent="0.3">
      <c r="F223" s="8"/>
      <c r="J223" s="21"/>
      <c r="K223" s="8"/>
      <c r="R223" s="8"/>
      <c r="S223" s="8"/>
      <c r="T223" s="8"/>
      <c r="X223"/>
      <c r="AB223"/>
    </row>
    <row r="224" spans="6:28" x14ac:dyDescent="0.3">
      <c r="F224" s="8"/>
      <c r="J224" s="21"/>
      <c r="K224" s="8"/>
      <c r="R224" s="8"/>
      <c r="S224" s="8"/>
      <c r="T224" s="8"/>
      <c r="X224"/>
      <c r="AB224"/>
    </row>
    <row r="225" spans="6:28" x14ac:dyDescent="0.3">
      <c r="F225" s="8"/>
      <c r="J225" s="21"/>
      <c r="K225" s="8"/>
      <c r="R225" s="8"/>
      <c r="S225" s="8"/>
      <c r="T225" s="8"/>
      <c r="X225"/>
      <c r="AB225"/>
    </row>
    <row r="226" spans="6:28" x14ac:dyDescent="0.3">
      <c r="F226" s="8"/>
      <c r="J226" s="21"/>
      <c r="K226" s="8"/>
      <c r="R226" s="8"/>
      <c r="S226" s="8"/>
      <c r="T226" s="8"/>
      <c r="X226"/>
      <c r="AB226"/>
    </row>
    <row r="227" spans="6:28" x14ac:dyDescent="0.3">
      <c r="F227" s="8"/>
      <c r="J227" s="21"/>
      <c r="K227" s="8"/>
      <c r="R227" s="8"/>
      <c r="S227" s="8"/>
      <c r="T227" s="8"/>
      <c r="X227"/>
      <c r="AB227"/>
    </row>
    <row r="228" spans="6:28" x14ac:dyDescent="0.3">
      <c r="F228" s="8"/>
      <c r="J228" s="21"/>
      <c r="K228" s="8"/>
      <c r="R228" s="8"/>
      <c r="S228" s="8"/>
      <c r="T228" s="8"/>
      <c r="X228"/>
      <c r="AB228"/>
    </row>
    <row r="229" spans="6:28" x14ac:dyDescent="0.3">
      <c r="F229" s="8"/>
      <c r="J229" s="21"/>
      <c r="K229" s="8"/>
      <c r="R229" s="8"/>
      <c r="S229" s="8"/>
      <c r="T229" s="8"/>
      <c r="X229"/>
      <c r="AB229"/>
    </row>
    <row r="230" spans="6:28" x14ac:dyDescent="0.3">
      <c r="F230" s="8"/>
      <c r="J230" s="21"/>
      <c r="K230" s="8"/>
      <c r="R230" s="8"/>
      <c r="S230" s="8"/>
      <c r="T230" s="8"/>
      <c r="X230"/>
      <c r="AB230"/>
    </row>
    <row r="231" spans="6:28" x14ac:dyDescent="0.3">
      <c r="F231" s="8"/>
      <c r="J231" s="21"/>
      <c r="K231" s="8"/>
      <c r="R231" s="8"/>
      <c r="S231" s="8"/>
      <c r="T231" s="8"/>
      <c r="X231"/>
      <c r="AB231"/>
    </row>
    <row r="232" spans="6:28" x14ac:dyDescent="0.3">
      <c r="F232" s="8"/>
      <c r="J232" s="21"/>
      <c r="K232" s="8"/>
      <c r="R232" s="8"/>
      <c r="S232" s="8"/>
      <c r="T232" s="8"/>
      <c r="X232"/>
      <c r="AB232"/>
    </row>
    <row r="233" spans="6:28" x14ac:dyDescent="0.3">
      <c r="F233" s="8"/>
      <c r="J233" s="21"/>
      <c r="K233" s="8"/>
      <c r="R233" s="8"/>
      <c r="S233" s="8"/>
      <c r="T233" s="8"/>
      <c r="X233"/>
      <c r="AB233"/>
    </row>
    <row r="234" spans="6:28" x14ac:dyDescent="0.3">
      <c r="F234" s="8"/>
      <c r="J234" s="21"/>
      <c r="K234" s="8"/>
      <c r="R234" s="8"/>
      <c r="S234" s="8"/>
      <c r="T234" s="8"/>
      <c r="X234"/>
      <c r="AB234"/>
    </row>
    <row r="235" spans="6:28" x14ac:dyDescent="0.3">
      <c r="F235" s="8"/>
      <c r="J235" s="21"/>
      <c r="K235" s="8"/>
      <c r="R235" s="8"/>
      <c r="S235" s="8"/>
      <c r="T235" s="8"/>
      <c r="X235"/>
      <c r="AB235"/>
    </row>
    <row r="236" spans="6:28" x14ac:dyDescent="0.3">
      <c r="F236" s="8"/>
      <c r="J236" s="21"/>
      <c r="K236" s="8"/>
      <c r="R236" s="8"/>
      <c r="S236" s="8"/>
      <c r="T236" s="8"/>
      <c r="X236"/>
      <c r="AB236"/>
    </row>
    <row r="237" spans="6:28" x14ac:dyDescent="0.3">
      <c r="F237" s="8"/>
      <c r="J237" s="21"/>
      <c r="K237" s="8"/>
      <c r="R237" s="8"/>
      <c r="S237" s="8"/>
      <c r="T237" s="8"/>
      <c r="X237"/>
      <c r="AB237"/>
    </row>
    <row r="238" spans="6:28" x14ac:dyDescent="0.3">
      <c r="F238" s="8"/>
      <c r="J238" s="21"/>
      <c r="K238" s="8"/>
      <c r="R238" s="8"/>
      <c r="S238" s="8"/>
      <c r="T238" s="8"/>
      <c r="X238"/>
      <c r="AB238"/>
    </row>
    <row r="239" spans="6:28" x14ac:dyDescent="0.3">
      <c r="F239" s="8"/>
      <c r="J239" s="21"/>
      <c r="K239" s="8"/>
      <c r="R239" s="8"/>
      <c r="S239" s="8"/>
      <c r="T239" s="8"/>
      <c r="X239"/>
      <c r="AB239"/>
    </row>
    <row r="240" spans="6:28" x14ac:dyDescent="0.3">
      <c r="F240" s="8"/>
      <c r="J240" s="21"/>
      <c r="K240" s="8"/>
      <c r="R240" s="8"/>
      <c r="S240" s="8"/>
      <c r="T240" s="8"/>
      <c r="X240"/>
      <c r="AB240"/>
    </row>
    <row r="241" spans="6:28" x14ac:dyDescent="0.3">
      <c r="F241" s="8"/>
      <c r="J241" s="21"/>
      <c r="K241" s="8"/>
      <c r="R241" s="8"/>
      <c r="S241" s="8"/>
      <c r="T241" s="8"/>
      <c r="X241"/>
      <c r="AB241"/>
    </row>
    <row r="242" spans="6:28" x14ac:dyDescent="0.3">
      <c r="F242" s="8"/>
      <c r="J242" s="21"/>
      <c r="K242" s="8"/>
      <c r="R242" s="8"/>
      <c r="S242" s="8"/>
      <c r="T242" s="8"/>
      <c r="X242"/>
      <c r="AB242"/>
    </row>
    <row r="243" spans="6:28" x14ac:dyDescent="0.3">
      <c r="F243" s="8"/>
      <c r="J243" s="21"/>
      <c r="K243" s="8"/>
      <c r="R243" s="8"/>
      <c r="S243" s="8"/>
      <c r="T243" s="8"/>
      <c r="X243"/>
      <c r="AB243"/>
    </row>
    <row r="244" spans="6:28" x14ac:dyDescent="0.3">
      <c r="F244" s="8"/>
      <c r="J244" s="21"/>
      <c r="K244" s="8"/>
      <c r="R244" s="8"/>
      <c r="S244" s="8"/>
      <c r="T244" s="8"/>
      <c r="X244"/>
      <c r="AB244"/>
    </row>
    <row r="245" spans="6:28" x14ac:dyDescent="0.3">
      <c r="F245" s="8"/>
      <c r="J245" s="21"/>
      <c r="K245" s="8"/>
      <c r="R245" s="8"/>
      <c r="S245" s="8"/>
      <c r="T245" s="8"/>
      <c r="X245"/>
      <c r="AB245"/>
    </row>
    <row r="246" spans="6:28" x14ac:dyDescent="0.3">
      <c r="F246" s="8"/>
      <c r="J246" s="21"/>
      <c r="K246" s="8"/>
      <c r="R246" s="8"/>
      <c r="S246" s="8"/>
      <c r="T246" s="8"/>
      <c r="X246"/>
      <c r="AB246"/>
    </row>
    <row r="247" spans="6:28" x14ac:dyDescent="0.3">
      <c r="F247" s="8"/>
      <c r="J247" s="21"/>
      <c r="K247" s="8"/>
      <c r="R247" s="8"/>
      <c r="S247" s="8"/>
      <c r="T247" s="8"/>
      <c r="X247"/>
      <c r="AB247"/>
    </row>
    <row r="248" spans="6:28" x14ac:dyDescent="0.3">
      <c r="F248" s="8"/>
      <c r="J248" s="21"/>
      <c r="K248" s="8"/>
      <c r="R248" s="8"/>
      <c r="S248" s="8"/>
      <c r="T248" s="8"/>
      <c r="X248"/>
      <c r="AB248"/>
    </row>
    <row r="249" spans="6:28" x14ac:dyDescent="0.3">
      <c r="F249" s="8"/>
      <c r="J249" s="21"/>
      <c r="K249" s="8"/>
      <c r="R249" s="8"/>
      <c r="S249" s="8"/>
      <c r="T249" s="8"/>
      <c r="X249"/>
      <c r="AB249"/>
    </row>
    <row r="250" spans="6:28" x14ac:dyDescent="0.3">
      <c r="F250" s="8"/>
      <c r="J250" s="21"/>
      <c r="K250" s="8"/>
      <c r="R250" s="8"/>
      <c r="S250" s="8"/>
      <c r="T250" s="8"/>
      <c r="X250"/>
      <c r="AB250"/>
    </row>
    <row r="251" spans="6:28" x14ac:dyDescent="0.3">
      <c r="F251" s="8"/>
      <c r="J251" s="21"/>
      <c r="K251" s="8"/>
      <c r="R251" s="8"/>
      <c r="S251" s="8"/>
      <c r="T251" s="8"/>
      <c r="X251"/>
      <c r="AB251"/>
    </row>
    <row r="252" spans="6:28" x14ac:dyDescent="0.3">
      <c r="F252" s="8"/>
      <c r="J252" s="21"/>
      <c r="K252" s="8"/>
      <c r="R252" s="8"/>
      <c r="S252" s="8"/>
      <c r="T252" s="8"/>
      <c r="X252"/>
      <c r="AB252"/>
    </row>
    <row r="253" spans="6:28" x14ac:dyDescent="0.3">
      <c r="F253" s="8"/>
      <c r="J253" s="21"/>
      <c r="K253" s="8"/>
      <c r="R253" s="8"/>
      <c r="S253" s="8"/>
      <c r="T253" s="8"/>
      <c r="X253"/>
      <c r="AB253"/>
    </row>
    <row r="254" spans="6:28" x14ac:dyDescent="0.3">
      <c r="F254" s="8"/>
      <c r="J254" s="21"/>
      <c r="K254" s="8"/>
      <c r="R254" s="8"/>
      <c r="S254" s="8"/>
      <c r="T254" s="8"/>
      <c r="X254"/>
      <c r="AB254"/>
    </row>
    <row r="255" spans="6:28" x14ac:dyDescent="0.3">
      <c r="F255" s="8"/>
      <c r="J255" s="21"/>
      <c r="K255" s="8"/>
      <c r="R255" s="8"/>
      <c r="S255" s="8"/>
      <c r="T255" s="8"/>
      <c r="X255"/>
      <c r="AB255"/>
    </row>
    <row r="256" spans="6:28" x14ac:dyDescent="0.3">
      <c r="F256" s="8"/>
      <c r="J256" s="21"/>
      <c r="K256" s="8"/>
      <c r="R256" s="8"/>
      <c r="S256" s="8"/>
      <c r="T256" s="8"/>
      <c r="X256"/>
      <c r="AB256"/>
    </row>
    <row r="257" spans="6:28" x14ac:dyDescent="0.3">
      <c r="F257" s="8"/>
      <c r="J257" s="21"/>
      <c r="K257" s="8"/>
      <c r="R257" s="8"/>
      <c r="S257" s="8"/>
      <c r="T257" s="8"/>
      <c r="X257"/>
      <c r="AB257"/>
    </row>
    <row r="258" spans="6:28" x14ac:dyDescent="0.3">
      <c r="F258" s="8"/>
      <c r="J258" s="21"/>
      <c r="K258" s="8"/>
      <c r="R258" s="8"/>
      <c r="S258" s="8"/>
      <c r="T258" s="8"/>
      <c r="X258"/>
      <c r="AB258"/>
    </row>
    <row r="259" spans="6:28" x14ac:dyDescent="0.3">
      <c r="F259" s="8"/>
      <c r="J259" s="21"/>
      <c r="K259" s="8"/>
      <c r="R259" s="8"/>
      <c r="S259" s="8"/>
      <c r="T259" s="8"/>
      <c r="X259"/>
      <c r="AB259"/>
    </row>
    <row r="260" spans="6:28" x14ac:dyDescent="0.3">
      <c r="F260" s="8"/>
      <c r="J260" s="21"/>
      <c r="K260" s="8"/>
      <c r="R260" s="8"/>
      <c r="S260" s="8"/>
      <c r="T260" s="8"/>
      <c r="X260"/>
      <c r="AB260"/>
    </row>
    <row r="261" spans="6:28" x14ac:dyDescent="0.3">
      <c r="F261" s="8"/>
      <c r="J261" s="21"/>
      <c r="K261" s="8"/>
      <c r="R261" s="8"/>
      <c r="S261" s="8"/>
      <c r="T261" s="8"/>
      <c r="X261"/>
      <c r="AB261"/>
    </row>
    <row r="262" spans="6:28" x14ac:dyDescent="0.3">
      <c r="F262" s="8"/>
      <c r="J262" s="21"/>
      <c r="K262" s="8"/>
      <c r="R262" s="8"/>
      <c r="S262" s="8"/>
      <c r="T262" s="8"/>
      <c r="X262"/>
      <c r="AB262"/>
    </row>
    <row r="263" spans="6:28" x14ac:dyDescent="0.3">
      <c r="F263" s="8"/>
      <c r="J263" s="21"/>
      <c r="K263" s="8"/>
      <c r="R263" s="8"/>
      <c r="S263" s="8"/>
      <c r="T263" s="8"/>
      <c r="X263"/>
      <c r="AB263"/>
    </row>
    <row r="264" spans="6:28" x14ac:dyDescent="0.3">
      <c r="F264" s="8"/>
      <c r="J264" s="21"/>
      <c r="K264" s="8"/>
      <c r="R264" s="8"/>
      <c r="S264" s="8"/>
      <c r="T264" s="8"/>
      <c r="X264"/>
      <c r="AB264"/>
    </row>
    <row r="265" spans="6:28" x14ac:dyDescent="0.3">
      <c r="F265" s="8"/>
      <c r="J265" s="21"/>
      <c r="K265" s="8"/>
      <c r="R265" s="8"/>
      <c r="S265" s="8"/>
      <c r="T265" s="8"/>
      <c r="X265"/>
      <c r="AB265"/>
    </row>
    <row r="266" spans="6:28" x14ac:dyDescent="0.3">
      <c r="F266" s="8"/>
      <c r="J266" s="21"/>
      <c r="K266" s="8"/>
      <c r="R266" s="8"/>
      <c r="S266" s="8"/>
      <c r="T266" s="8"/>
      <c r="X266"/>
      <c r="AB266"/>
    </row>
    <row r="267" spans="6:28" x14ac:dyDescent="0.3">
      <c r="F267" s="8"/>
      <c r="J267" s="21"/>
      <c r="K267" s="8"/>
      <c r="R267" s="8"/>
      <c r="S267" s="8"/>
      <c r="T267" s="8"/>
      <c r="X267"/>
      <c r="AB267"/>
    </row>
    <row r="268" spans="6:28" x14ac:dyDescent="0.3">
      <c r="F268" s="8"/>
      <c r="J268" s="21"/>
      <c r="K268" s="8"/>
      <c r="R268" s="8"/>
      <c r="S268" s="8"/>
      <c r="T268" s="8"/>
      <c r="X268"/>
      <c r="AB268"/>
    </row>
    <row r="269" spans="6:28" x14ac:dyDescent="0.3">
      <c r="F269" s="8"/>
      <c r="J269" s="21"/>
      <c r="K269" s="8"/>
      <c r="R269" s="8"/>
      <c r="S269" s="8"/>
      <c r="T269" s="8"/>
      <c r="X269"/>
      <c r="AB269"/>
    </row>
    <row r="270" spans="6:28" x14ac:dyDescent="0.3">
      <c r="F270" s="8"/>
      <c r="J270" s="21"/>
      <c r="K270" s="8"/>
      <c r="R270" s="8"/>
      <c r="S270" s="8"/>
      <c r="T270" s="8"/>
      <c r="X270"/>
      <c r="AB270"/>
    </row>
    <row r="271" spans="6:28" x14ac:dyDescent="0.3">
      <c r="F271" s="8"/>
      <c r="J271" s="21"/>
      <c r="K271" s="8"/>
      <c r="R271" s="8"/>
      <c r="S271" s="8"/>
      <c r="T271" s="8"/>
      <c r="X271"/>
      <c r="AB271"/>
    </row>
    <row r="272" spans="6:28" x14ac:dyDescent="0.3">
      <c r="F272" s="8"/>
      <c r="J272" s="21"/>
      <c r="K272" s="8"/>
      <c r="R272" s="8"/>
      <c r="S272" s="8"/>
      <c r="T272" s="8"/>
      <c r="X272"/>
      <c r="AB272"/>
    </row>
    <row r="273" spans="6:28" x14ac:dyDescent="0.3">
      <c r="F273" s="8"/>
      <c r="J273" s="21"/>
      <c r="K273" s="8"/>
      <c r="R273" s="8"/>
      <c r="S273" s="8"/>
      <c r="T273" s="8"/>
      <c r="X273"/>
      <c r="AB273"/>
    </row>
    <row r="274" spans="6:28" x14ac:dyDescent="0.3">
      <c r="F274" s="8"/>
      <c r="J274" s="21"/>
      <c r="K274" s="8"/>
      <c r="R274" s="8"/>
      <c r="S274" s="8"/>
      <c r="T274" s="8"/>
      <c r="X274"/>
      <c r="AB274"/>
    </row>
    <row r="275" spans="6:28" x14ac:dyDescent="0.3">
      <c r="F275" s="8"/>
      <c r="J275" s="21"/>
      <c r="K275" s="8"/>
      <c r="R275" s="8"/>
      <c r="S275" s="8"/>
      <c r="T275" s="8"/>
      <c r="X275"/>
      <c r="AB275"/>
    </row>
    <row r="276" spans="6:28" x14ac:dyDescent="0.3">
      <c r="F276" s="8"/>
      <c r="J276" s="21"/>
      <c r="K276" s="8"/>
      <c r="R276" s="8"/>
      <c r="S276" s="8"/>
      <c r="T276" s="8"/>
      <c r="X276"/>
      <c r="AB276"/>
    </row>
    <row r="277" spans="6:28" x14ac:dyDescent="0.3">
      <c r="F277" s="8"/>
      <c r="J277" s="21"/>
      <c r="K277" s="8"/>
      <c r="R277" s="8"/>
      <c r="S277" s="8"/>
      <c r="T277" s="8"/>
      <c r="X277"/>
      <c r="AB277"/>
    </row>
    <row r="278" spans="6:28" x14ac:dyDescent="0.3">
      <c r="F278" s="8"/>
      <c r="J278" s="21"/>
      <c r="K278" s="8"/>
      <c r="R278" s="8"/>
      <c r="S278" s="8"/>
      <c r="T278" s="8"/>
      <c r="X278"/>
      <c r="AB278"/>
    </row>
    <row r="279" spans="6:28" x14ac:dyDescent="0.3">
      <c r="F279" s="8"/>
      <c r="J279" s="21"/>
      <c r="K279" s="8"/>
      <c r="R279" s="8"/>
      <c r="S279" s="8"/>
      <c r="T279" s="8"/>
      <c r="X279"/>
      <c r="AB279"/>
    </row>
    <row r="280" spans="6:28" x14ac:dyDescent="0.3">
      <c r="F280" s="8"/>
      <c r="J280" s="21"/>
      <c r="K280" s="8"/>
      <c r="R280" s="8"/>
      <c r="S280" s="8"/>
      <c r="T280" s="8"/>
      <c r="X280"/>
      <c r="AB280"/>
    </row>
    <row r="281" spans="6:28" x14ac:dyDescent="0.3">
      <c r="F281" s="8"/>
      <c r="J281" s="21"/>
      <c r="K281" s="8"/>
      <c r="R281" s="8"/>
      <c r="S281" s="8"/>
      <c r="T281" s="8"/>
      <c r="X281"/>
      <c r="AB281"/>
    </row>
    <row r="282" spans="6:28" x14ac:dyDescent="0.3">
      <c r="F282" s="8"/>
      <c r="J282" s="21"/>
      <c r="K282" s="8"/>
      <c r="R282" s="8"/>
      <c r="S282" s="8"/>
      <c r="T282" s="8"/>
      <c r="X282"/>
      <c r="AB282"/>
    </row>
    <row r="283" spans="6:28" x14ac:dyDescent="0.3">
      <c r="F283" s="8"/>
      <c r="J283" s="21"/>
      <c r="K283" s="8"/>
      <c r="R283" s="8"/>
      <c r="S283" s="8"/>
      <c r="T283" s="8"/>
      <c r="X283"/>
      <c r="AB283"/>
    </row>
    <row r="284" spans="6:28" x14ac:dyDescent="0.3">
      <c r="F284" s="8"/>
      <c r="J284" s="21"/>
      <c r="K284" s="8"/>
      <c r="R284" s="8"/>
      <c r="S284" s="8"/>
      <c r="T284" s="8"/>
      <c r="X284"/>
      <c r="AB284"/>
    </row>
    <row r="285" spans="6:28" x14ac:dyDescent="0.3">
      <c r="F285" s="8"/>
      <c r="J285" s="21"/>
      <c r="K285" s="8"/>
      <c r="R285" s="8"/>
      <c r="S285" s="8"/>
      <c r="T285" s="8"/>
      <c r="X285"/>
      <c r="AB285"/>
    </row>
    <row r="286" spans="6:28" x14ac:dyDescent="0.3">
      <c r="F286" s="8"/>
      <c r="J286" s="21"/>
      <c r="K286" s="8"/>
      <c r="R286" s="8"/>
      <c r="S286" s="8"/>
      <c r="T286" s="8"/>
      <c r="X286"/>
      <c r="AB286"/>
    </row>
    <row r="287" spans="6:28" x14ac:dyDescent="0.3">
      <c r="F287" s="8"/>
      <c r="J287" s="21"/>
      <c r="K287" s="8"/>
      <c r="R287" s="8"/>
      <c r="S287" s="8"/>
      <c r="T287" s="8"/>
      <c r="X287"/>
      <c r="AB287"/>
    </row>
    <row r="288" spans="6:28" x14ac:dyDescent="0.3">
      <c r="F288" s="8"/>
      <c r="J288" s="21"/>
      <c r="K288" s="8"/>
      <c r="R288" s="8"/>
      <c r="S288" s="8"/>
      <c r="T288" s="8"/>
      <c r="X288"/>
      <c r="AB288"/>
    </row>
    <row r="289" spans="6:28" x14ac:dyDescent="0.3">
      <c r="F289" s="8"/>
      <c r="J289" s="21"/>
      <c r="K289" s="8"/>
      <c r="R289" s="8"/>
      <c r="S289" s="8"/>
      <c r="T289" s="8"/>
      <c r="X289"/>
      <c r="AB289"/>
    </row>
    <row r="290" spans="6:28" x14ac:dyDescent="0.3">
      <c r="F290" s="8"/>
      <c r="J290" s="21"/>
      <c r="K290" s="8"/>
      <c r="R290" s="8"/>
      <c r="S290" s="8"/>
      <c r="T290" s="8"/>
      <c r="X290"/>
      <c r="AB290"/>
    </row>
    <row r="291" spans="6:28" x14ac:dyDescent="0.3">
      <c r="F291" s="8"/>
      <c r="J291" s="21"/>
      <c r="K291" s="8"/>
      <c r="R291" s="8"/>
      <c r="S291" s="8"/>
      <c r="T291" s="8"/>
      <c r="X291"/>
      <c r="AB291"/>
    </row>
    <row r="292" spans="6:28" x14ac:dyDescent="0.3">
      <c r="F292" s="8"/>
      <c r="J292" s="21"/>
      <c r="K292" s="8"/>
      <c r="R292" s="8"/>
      <c r="S292" s="8"/>
      <c r="T292" s="8"/>
      <c r="X292"/>
      <c r="AB292"/>
    </row>
    <row r="293" spans="6:28" x14ac:dyDescent="0.3">
      <c r="F293" s="8"/>
      <c r="J293" s="21"/>
      <c r="K293" s="8"/>
      <c r="R293" s="8"/>
      <c r="S293" s="8"/>
      <c r="T293" s="8"/>
      <c r="X293"/>
      <c r="AB293"/>
    </row>
    <row r="294" spans="6:28" x14ac:dyDescent="0.3">
      <c r="F294" s="8"/>
      <c r="J294" s="21"/>
      <c r="K294" s="8"/>
      <c r="R294" s="8"/>
      <c r="S294" s="8"/>
      <c r="T294" s="8"/>
      <c r="X294"/>
      <c r="AB294"/>
    </row>
    <row r="295" spans="6:28" x14ac:dyDescent="0.3">
      <c r="F295" s="8"/>
      <c r="J295" s="21"/>
      <c r="K295" s="8"/>
      <c r="R295" s="8"/>
      <c r="S295" s="8"/>
      <c r="T295" s="8"/>
      <c r="X295"/>
      <c r="AB295"/>
    </row>
    <row r="296" spans="6:28" x14ac:dyDescent="0.3">
      <c r="F296" s="8"/>
      <c r="J296" s="21"/>
      <c r="K296" s="8"/>
      <c r="R296" s="8"/>
      <c r="S296" s="8"/>
      <c r="T296" s="8"/>
      <c r="X296"/>
      <c r="AB296"/>
    </row>
    <row r="297" spans="6:28" x14ac:dyDescent="0.3">
      <c r="F297" s="8"/>
      <c r="J297" s="21"/>
      <c r="K297" s="8"/>
      <c r="R297" s="8"/>
      <c r="S297" s="8"/>
      <c r="T297" s="8"/>
      <c r="X297"/>
      <c r="AB297"/>
    </row>
    <row r="298" spans="6:28" x14ac:dyDescent="0.3">
      <c r="F298" s="8"/>
      <c r="J298" s="21"/>
      <c r="K298" s="8"/>
      <c r="R298" s="8"/>
      <c r="S298" s="8"/>
      <c r="T298" s="8"/>
      <c r="X298"/>
      <c r="AB298"/>
    </row>
    <row r="299" spans="6:28" x14ac:dyDescent="0.3">
      <c r="F299" s="8"/>
      <c r="J299" s="21"/>
      <c r="K299" s="8"/>
      <c r="R299" s="8"/>
      <c r="S299" s="8"/>
      <c r="T299" s="8"/>
      <c r="X299"/>
      <c r="AB299"/>
    </row>
    <row r="300" spans="6:28" x14ac:dyDescent="0.3">
      <c r="F300" s="8"/>
      <c r="J300" s="21"/>
      <c r="K300" s="8"/>
      <c r="R300" s="8"/>
      <c r="S300" s="8"/>
      <c r="T300" s="8"/>
      <c r="X300"/>
      <c r="AB300"/>
    </row>
    <row r="301" spans="6:28" x14ac:dyDescent="0.3">
      <c r="F301" s="8"/>
      <c r="J301" s="21"/>
      <c r="K301" s="8"/>
      <c r="R301" s="8"/>
      <c r="S301" s="8"/>
      <c r="T301" s="8"/>
      <c r="X301"/>
      <c r="AB301"/>
    </row>
    <row r="302" spans="6:28" x14ac:dyDescent="0.3">
      <c r="F302" s="8"/>
      <c r="J302" s="21"/>
      <c r="K302" s="8"/>
      <c r="R302" s="8"/>
      <c r="S302" s="8"/>
      <c r="T302" s="8"/>
      <c r="X302"/>
      <c r="AB302"/>
    </row>
    <row r="303" spans="6:28" x14ac:dyDescent="0.3">
      <c r="F303" s="8"/>
      <c r="J303" s="21"/>
      <c r="K303" s="8"/>
      <c r="R303" s="8"/>
      <c r="S303" s="8"/>
      <c r="T303" s="8"/>
      <c r="X303"/>
      <c r="AB303"/>
    </row>
    <row r="304" spans="6:28" x14ac:dyDescent="0.3">
      <c r="F304" s="8"/>
      <c r="J304" s="21"/>
      <c r="K304" s="8"/>
      <c r="R304" s="8"/>
      <c r="S304" s="8"/>
      <c r="T304" s="8"/>
      <c r="X304"/>
      <c r="AB304"/>
    </row>
    <row r="305" spans="6:28" x14ac:dyDescent="0.3">
      <c r="F305" s="8"/>
      <c r="J305" s="21"/>
      <c r="K305" s="8"/>
      <c r="R305" s="8"/>
      <c r="S305" s="8"/>
      <c r="T305" s="8"/>
      <c r="X305"/>
      <c r="AB305"/>
    </row>
    <row r="306" spans="6:28" x14ac:dyDescent="0.3">
      <c r="F306" s="8"/>
      <c r="J306" s="21"/>
      <c r="K306" s="8"/>
      <c r="R306" s="8"/>
      <c r="S306" s="8"/>
      <c r="T306" s="8"/>
      <c r="X306"/>
      <c r="AB306"/>
    </row>
    <row r="307" spans="6:28" x14ac:dyDescent="0.3">
      <c r="F307" s="8"/>
      <c r="J307" s="21"/>
      <c r="K307" s="8"/>
      <c r="R307" s="8"/>
      <c r="S307" s="8"/>
      <c r="T307" s="8"/>
      <c r="X307"/>
      <c r="AB307"/>
    </row>
    <row r="308" spans="6:28" x14ac:dyDescent="0.3">
      <c r="F308" s="8"/>
      <c r="J308" s="21"/>
      <c r="K308" s="8"/>
      <c r="R308" s="8"/>
      <c r="S308" s="8"/>
      <c r="T308" s="8"/>
      <c r="X308"/>
      <c r="AB308"/>
    </row>
    <row r="309" spans="6:28" x14ac:dyDescent="0.3">
      <c r="F309" s="8"/>
      <c r="J309" s="21"/>
      <c r="K309" s="8"/>
      <c r="R309" s="8"/>
      <c r="S309" s="8"/>
      <c r="T309" s="8"/>
      <c r="X309"/>
      <c r="AB309"/>
    </row>
    <row r="310" spans="6:28" x14ac:dyDescent="0.3">
      <c r="F310" s="8"/>
      <c r="J310" s="21"/>
      <c r="K310" s="8"/>
      <c r="R310" s="8"/>
      <c r="S310" s="8"/>
      <c r="T310" s="8"/>
      <c r="X310"/>
      <c r="AB310"/>
    </row>
    <row r="311" spans="6:28" x14ac:dyDescent="0.3">
      <c r="F311" s="8"/>
      <c r="J311" s="21"/>
      <c r="K311" s="8"/>
      <c r="R311" s="8"/>
      <c r="S311" s="8"/>
      <c r="T311" s="8"/>
      <c r="X311"/>
      <c r="AB311"/>
    </row>
    <row r="312" spans="6:28" x14ac:dyDescent="0.3">
      <c r="F312" s="8"/>
      <c r="J312" s="21"/>
      <c r="K312" s="8"/>
      <c r="R312" s="8"/>
      <c r="S312" s="8"/>
      <c r="T312" s="8"/>
      <c r="X312"/>
      <c r="AB312"/>
    </row>
    <row r="313" spans="6:28" x14ac:dyDescent="0.3">
      <c r="F313" s="8"/>
      <c r="J313" s="21"/>
      <c r="K313" s="8"/>
      <c r="R313" s="8"/>
      <c r="S313" s="8"/>
      <c r="T313" s="8"/>
      <c r="X313"/>
      <c r="AB313"/>
    </row>
    <row r="314" spans="6:28" x14ac:dyDescent="0.3">
      <c r="F314" s="8"/>
      <c r="J314" s="21"/>
      <c r="K314" s="8"/>
      <c r="R314" s="8"/>
      <c r="S314" s="8"/>
      <c r="T314" s="8"/>
      <c r="X314"/>
      <c r="AB314"/>
    </row>
    <row r="315" spans="6:28" x14ac:dyDescent="0.3">
      <c r="F315" s="8"/>
      <c r="J315" s="21"/>
      <c r="K315" s="8"/>
      <c r="R315" s="8"/>
      <c r="S315" s="8"/>
      <c r="T315" s="8"/>
      <c r="X315"/>
      <c r="AB315"/>
    </row>
    <row r="316" spans="6:28" x14ac:dyDescent="0.3">
      <c r="F316" s="8"/>
      <c r="J316" s="21"/>
      <c r="K316" s="8"/>
      <c r="R316" s="8"/>
      <c r="S316" s="8"/>
      <c r="T316" s="8"/>
      <c r="X316"/>
      <c r="AB316"/>
    </row>
    <row r="317" spans="6:28" x14ac:dyDescent="0.3">
      <c r="F317" s="8"/>
      <c r="J317" s="21"/>
      <c r="K317" s="8"/>
      <c r="R317" s="8"/>
      <c r="S317" s="8"/>
      <c r="T317" s="8"/>
      <c r="X317"/>
      <c r="AB317"/>
    </row>
    <row r="318" spans="6:28" x14ac:dyDescent="0.3">
      <c r="F318" s="8"/>
      <c r="J318" s="21"/>
      <c r="K318" s="8"/>
      <c r="R318" s="8"/>
      <c r="S318" s="8"/>
      <c r="T318" s="8"/>
      <c r="X318"/>
      <c r="AB318"/>
    </row>
    <row r="319" spans="6:28" x14ac:dyDescent="0.3">
      <c r="F319" s="8"/>
      <c r="J319" s="21"/>
      <c r="K319" s="8"/>
      <c r="R319" s="8"/>
      <c r="S319" s="8"/>
      <c r="T319" s="8"/>
      <c r="X319"/>
      <c r="AB319"/>
    </row>
    <row r="320" spans="6:28" x14ac:dyDescent="0.3">
      <c r="F320" s="8"/>
      <c r="J320" s="21"/>
      <c r="K320" s="8"/>
      <c r="R320" s="8"/>
      <c r="S320" s="8"/>
      <c r="T320" s="8"/>
      <c r="X320"/>
      <c r="AB320"/>
    </row>
    <row r="321" spans="6:28" x14ac:dyDescent="0.3">
      <c r="F321" s="8"/>
      <c r="J321" s="21"/>
      <c r="K321" s="8"/>
      <c r="R321" s="8"/>
      <c r="S321" s="8"/>
      <c r="T321" s="8"/>
      <c r="X321"/>
      <c r="AB321"/>
    </row>
    <row r="322" spans="6:28" x14ac:dyDescent="0.3">
      <c r="F322" s="8"/>
      <c r="J322" s="21"/>
      <c r="K322" s="8"/>
      <c r="R322" s="8"/>
      <c r="S322" s="8"/>
      <c r="T322" s="8"/>
      <c r="X322"/>
      <c r="AB322"/>
    </row>
    <row r="323" spans="6:28" x14ac:dyDescent="0.3">
      <c r="F323" s="8"/>
      <c r="J323" s="21"/>
      <c r="K323" s="8"/>
      <c r="R323" s="8"/>
      <c r="S323" s="8"/>
      <c r="T323" s="8"/>
      <c r="X323"/>
      <c r="AB323"/>
    </row>
    <row r="324" spans="6:28" x14ac:dyDescent="0.3">
      <c r="F324" s="8"/>
      <c r="J324" s="21"/>
      <c r="K324" s="8"/>
      <c r="R324" s="8"/>
      <c r="S324" s="8"/>
      <c r="T324" s="8"/>
      <c r="X324"/>
      <c r="AB324"/>
    </row>
    <row r="325" spans="6:28" x14ac:dyDescent="0.3">
      <c r="F325" s="8"/>
      <c r="J325" s="21"/>
      <c r="K325" s="8"/>
      <c r="R325" s="8"/>
      <c r="S325" s="8"/>
      <c r="T325" s="8"/>
      <c r="X325"/>
      <c r="AB325"/>
    </row>
    <row r="326" spans="6:28" x14ac:dyDescent="0.3">
      <c r="F326" s="8"/>
      <c r="J326" s="21"/>
      <c r="K326" s="8"/>
      <c r="R326" s="8"/>
      <c r="S326" s="8"/>
      <c r="T326" s="8"/>
      <c r="X326"/>
      <c r="AB326"/>
    </row>
    <row r="327" spans="6:28" x14ac:dyDescent="0.3">
      <c r="F327" s="8"/>
      <c r="J327" s="21"/>
      <c r="K327" s="8"/>
      <c r="R327" s="8"/>
      <c r="S327" s="8"/>
      <c r="T327" s="8"/>
      <c r="X327"/>
      <c r="AB327"/>
    </row>
    <row r="328" spans="6:28" x14ac:dyDescent="0.3">
      <c r="F328" s="8"/>
      <c r="J328" s="21"/>
      <c r="K328" s="8"/>
      <c r="R328" s="8"/>
      <c r="S328" s="8"/>
      <c r="T328" s="8"/>
      <c r="X328"/>
      <c r="AB328"/>
    </row>
    <row r="329" spans="6:28" x14ac:dyDescent="0.3">
      <c r="F329" s="8"/>
      <c r="J329" s="21"/>
      <c r="K329" s="8"/>
      <c r="R329" s="8"/>
      <c r="S329" s="8"/>
      <c r="T329" s="8"/>
      <c r="X329"/>
      <c r="AB329"/>
    </row>
    <row r="330" spans="6:28" x14ac:dyDescent="0.3">
      <c r="F330" s="8"/>
      <c r="J330" s="21"/>
      <c r="K330" s="8"/>
      <c r="R330" s="8"/>
      <c r="S330" s="8"/>
      <c r="T330" s="8"/>
      <c r="X330"/>
      <c r="AB330"/>
    </row>
    <row r="331" spans="6:28" x14ac:dyDescent="0.3">
      <c r="F331" s="8"/>
      <c r="J331" s="21"/>
      <c r="K331" s="8"/>
      <c r="R331" s="8"/>
      <c r="S331" s="8"/>
      <c r="T331" s="8"/>
      <c r="X331"/>
      <c r="AB331"/>
    </row>
    <row r="332" spans="6:28" x14ac:dyDescent="0.3">
      <c r="F332" s="8"/>
      <c r="J332" s="21"/>
      <c r="K332" s="8"/>
      <c r="R332" s="8"/>
      <c r="S332" s="8"/>
      <c r="T332" s="8"/>
      <c r="X332"/>
      <c r="AB332"/>
    </row>
    <row r="333" spans="6:28" x14ac:dyDescent="0.3">
      <c r="F333" s="8"/>
      <c r="J333" s="21"/>
      <c r="K333" s="8"/>
      <c r="R333" s="8"/>
      <c r="S333" s="8"/>
      <c r="T333" s="8"/>
      <c r="X333"/>
      <c r="AB333"/>
    </row>
    <row r="334" spans="6:28" x14ac:dyDescent="0.3">
      <c r="F334" s="8"/>
      <c r="J334" s="21"/>
      <c r="K334" s="8"/>
      <c r="R334" s="8"/>
      <c r="S334" s="8"/>
      <c r="T334" s="8"/>
      <c r="X334"/>
      <c r="AB334"/>
    </row>
    <row r="335" spans="6:28" x14ac:dyDescent="0.3">
      <c r="F335" s="8"/>
      <c r="J335" s="21"/>
      <c r="K335" s="8"/>
      <c r="R335" s="8"/>
      <c r="S335" s="8"/>
      <c r="T335" s="8"/>
      <c r="X335"/>
      <c r="AB335"/>
    </row>
    <row r="336" spans="6:28" x14ac:dyDescent="0.3">
      <c r="F336" s="8"/>
      <c r="J336" s="21"/>
      <c r="K336" s="8"/>
      <c r="R336" s="8"/>
      <c r="S336" s="8"/>
      <c r="T336" s="8"/>
      <c r="X336"/>
      <c r="AB336"/>
    </row>
    <row r="337" spans="6:28" x14ac:dyDescent="0.3">
      <c r="F337" s="8"/>
      <c r="J337" s="21"/>
      <c r="K337" s="8"/>
      <c r="R337" s="8"/>
      <c r="S337" s="8"/>
      <c r="T337" s="8"/>
      <c r="X337"/>
      <c r="AB337"/>
    </row>
    <row r="338" spans="6:28" x14ac:dyDescent="0.3">
      <c r="F338" s="8"/>
      <c r="J338" s="21"/>
      <c r="K338" s="8"/>
      <c r="R338" s="8"/>
      <c r="S338" s="8"/>
      <c r="T338" s="8"/>
      <c r="X338"/>
      <c r="AB338"/>
    </row>
    <row r="339" spans="6:28" x14ac:dyDescent="0.3">
      <c r="F339" s="8"/>
      <c r="J339" s="21"/>
      <c r="K339" s="8"/>
      <c r="R339" s="8"/>
      <c r="S339" s="8"/>
      <c r="T339" s="8"/>
      <c r="X339"/>
      <c r="AB339"/>
    </row>
    <row r="340" spans="6:28" x14ac:dyDescent="0.3">
      <c r="F340" s="8"/>
      <c r="J340" s="21"/>
      <c r="K340" s="8"/>
      <c r="R340" s="8"/>
      <c r="S340" s="8"/>
      <c r="T340" s="8"/>
      <c r="X340"/>
      <c r="AB340"/>
    </row>
    <row r="341" spans="6:28" x14ac:dyDescent="0.3">
      <c r="F341" s="8"/>
      <c r="J341" s="21"/>
      <c r="K341" s="8"/>
      <c r="R341" s="8"/>
      <c r="S341" s="8"/>
      <c r="T341" s="8"/>
      <c r="X341"/>
      <c r="AB341"/>
    </row>
    <row r="342" spans="6:28" x14ac:dyDescent="0.3">
      <c r="F342" s="8"/>
      <c r="J342" s="21"/>
      <c r="K342" s="8"/>
      <c r="R342" s="8"/>
      <c r="S342" s="8"/>
      <c r="T342" s="8"/>
      <c r="X342"/>
      <c r="AB342"/>
    </row>
    <row r="343" spans="6:28" x14ac:dyDescent="0.3">
      <c r="F343" s="8"/>
      <c r="J343" s="21"/>
      <c r="K343" s="8"/>
      <c r="R343" s="8"/>
      <c r="S343" s="8"/>
      <c r="T343" s="8"/>
      <c r="X343"/>
      <c r="AB343"/>
    </row>
    <row r="344" spans="6:28" x14ac:dyDescent="0.3">
      <c r="F344" s="8"/>
      <c r="J344" s="21"/>
      <c r="K344" s="8"/>
      <c r="R344" s="8"/>
      <c r="S344" s="8"/>
      <c r="T344" s="8"/>
      <c r="X344"/>
      <c r="AB344"/>
    </row>
    <row r="345" spans="6:28" x14ac:dyDescent="0.3">
      <c r="F345" s="8"/>
      <c r="J345" s="21"/>
      <c r="K345" s="8"/>
      <c r="R345" s="8"/>
      <c r="S345" s="8"/>
      <c r="T345" s="8"/>
      <c r="X345"/>
      <c r="AB345"/>
    </row>
    <row r="346" spans="6:28" x14ac:dyDescent="0.3">
      <c r="F346" s="8"/>
      <c r="J346" s="21"/>
      <c r="K346" s="8"/>
      <c r="R346" s="8"/>
      <c r="S346" s="8"/>
      <c r="T346" s="8"/>
      <c r="X346"/>
      <c r="AB346"/>
    </row>
    <row r="347" spans="6:28" x14ac:dyDescent="0.3">
      <c r="F347" s="8"/>
      <c r="J347" s="21"/>
      <c r="K347" s="8"/>
      <c r="R347" s="8"/>
      <c r="S347" s="8"/>
      <c r="T347" s="8"/>
      <c r="X347"/>
      <c r="AB347"/>
    </row>
    <row r="348" spans="6:28" x14ac:dyDescent="0.3">
      <c r="F348" s="8"/>
      <c r="J348" s="21"/>
      <c r="K348" s="8"/>
      <c r="R348" s="8"/>
      <c r="S348" s="8"/>
      <c r="T348" s="8"/>
      <c r="X348"/>
      <c r="AB348"/>
    </row>
    <row r="349" spans="6:28" x14ac:dyDescent="0.3">
      <c r="F349" s="8"/>
      <c r="J349" s="21"/>
      <c r="K349" s="8"/>
      <c r="R349" s="8"/>
      <c r="S349" s="8"/>
      <c r="T349" s="8"/>
      <c r="X349"/>
      <c r="AB349"/>
    </row>
    <row r="350" spans="6:28" x14ac:dyDescent="0.3">
      <c r="F350" s="8"/>
      <c r="J350" s="21"/>
      <c r="K350" s="8"/>
      <c r="R350" s="8"/>
      <c r="S350" s="8"/>
      <c r="T350" s="8"/>
      <c r="X350"/>
      <c r="AB350"/>
    </row>
    <row r="351" spans="6:28" x14ac:dyDescent="0.3">
      <c r="F351" s="8"/>
      <c r="J351" s="21"/>
      <c r="K351" s="8"/>
      <c r="R351" s="8"/>
      <c r="S351" s="8"/>
      <c r="T351" s="8"/>
      <c r="X351"/>
      <c r="AB351"/>
    </row>
    <row r="352" spans="6:28" x14ac:dyDescent="0.3">
      <c r="F352" s="8"/>
      <c r="J352" s="21"/>
      <c r="K352" s="8"/>
      <c r="R352" s="8"/>
      <c r="S352" s="8"/>
      <c r="T352" s="8"/>
      <c r="X352"/>
      <c r="AB352"/>
    </row>
    <row r="353" spans="6:28" x14ac:dyDescent="0.3">
      <c r="F353" s="8"/>
      <c r="J353" s="21"/>
      <c r="K353" s="8"/>
      <c r="R353" s="8"/>
      <c r="S353" s="8"/>
      <c r="T353" s="8"/>
      <c r="X353"/>
      <c r="AB353"/>
    </row>
    <row r="354" spans="6:28" x14ac:dyDescent="0.3">
      <c r="F354" s="8"/>
      <c r="J354" s="21"/>
      <c r="K354" s="8"/>
      <c r="R354" s="8"/>
      <c r="S354" s="8"/>
      <c r="T354" s="8"/>
      <c r="X354"/>
      <c r="AB354"/>
    </row>
    <row r="355" spans="6:28" x14ac:dyDescent="0.3">
      <c r="F355" s="8"/>
      <c r="J355" s="21"/>
      <c r="K355" s="8"/>
      <c r="R355" s="8"/>
      <c r="S355" s="8"/>
      <c r="T355" s="8"/>
      <c r="X355"/>
      <c r="AB355"/>
    </row>
    <row r="356" spans="6:28" x14ac:dyDescent="0.3">
      <c r="F356" s="8"/>
      <c r="J356" s="21"/>
      <c r="K356" s="8"/>
      <c r="R356" s="8"/>
      <c r="S356" s="8"/>
      <c r="T356" s="8"/>
      <c r="X356"/>
      <c r="AB356"/>
    </row>
    <row r="357" spans="6:28" x14ac:dyDescent="0.3">
      <c r="F357" s="8"/>
      <c r="J357" s="21"/>
      <c r="K357" s="8"/>
      <c r="R357" s="8"/>
      <c r="S357" s="8"/>
      <c r="T357" s="8"/>
      <c r="X357"/>
      <c r="AB357"/>
    </row>
    <row r="358" spans="6:28" x14ac:dyDescent="0.3">
      <c r="F358" s="8"/>
      <c r="J358" s="21"/>
      <c r="K358" s="8"/>
      <c r="R358" s="8"/>
      <c r="S358" s="8"/>
      <c r="T358" s="8"/>
      <c r="X358"/>
      <c r="AB358"/>
    </row>
    <row r="359" spans="6:28" x14ac:dyDescent="0.3">
      <c r="F359" s="8"/>
      <c r="J359" s="21"/>
      <c r="K359" s="8"/>
      <c r="R359" s="8"/>
      <c r="S359" s="8"/>
      <c r="T359" s="8"/>
      <c r="X359"/>
      <c r="AB359"/>
    </row>
    <row r="360" spans="6:28" x14ac:dyDescent="0.3">
      <c r="F360" s="8"/>
      <c r="J360" s="21"/>
      <c r="K360" s="8"/>
      <c r="R360" s="8"/>
      <c r="S360" s="8"/>
      <c r="T360" s="8"/>
      <c r="X360"/>
      <c r="AB360"/>
    </row>
    <row r="361" spans="6:28" x14ac:dyDescent="0.3">
      <c r="F361" s="8"/>
      <c r="J361" s="21"/>
      <c r="K361" s="8"/>
      <c r="R361" s="8"/>
      <c r="S361" s="8"/>
      <c r="T361" s="8"/>
      <c r="X361"/>
      <c r="AB361"/>
    </row>
    <row r="362" spans="6:28" x14ac:dyDescent="0.3">
      <c r="F362" s="8"/>
      <c r="J362" s="21"/>
      <c r="K362" s="8"/>
      <c r="R362" s="8"/>
      <c r="S362" s="8"/>
      <c r="T362" s="8"/>
      <c r="X362"/>
      <c r="AB362"/>
    </row>
    <row r="363" spans="6:28" x14ac:dyDescent="0.3">
      <c r="F363" s="8"/>
      <c r="J363" s="21"/>
      <c r="K363" s="8"/>
      <c r="R363" s="8"/>
      <c r="S363" s="8"/>
      <c r="T363" s="8"/>
      <c r="X363"/>
      <c r="AB363"/>
    </row>
    <row r="364" spans="6:28" x14ac:dyDescent="0.3">
      <c r="F364" s="8"/>
      <c r="J364" s="21"/>
      <c r="K364" s="8"/>
      <c r="R364" s="8"/>
      <c r="S364" s="8"/>
      <c r="T364" s="8"/>
      <c r="X364"/>
      <c r="AB364"/>
    </row>
    <row r="365" spans="6:28" x14ac:dyDescent="0.3">
      <c r="F365" s="8"/>
      <c r="J365" s="21"/>
      <c r="K365" s="8"/>
      <c r="R365" s="8"/>
      <c r="S365" s="8"/>
      <c r="T365" s="8"/>
      <c r="X365"/>
      <c r="AB365"/>
    </row>
    <row r="366" spans="6:28" x14ac:dyDescent="0.3">
      <c r="F366" s="8"/>
      <c r="J366" s="21"/>
      <c r="K366" s="8"/>
      <c r="R366" s="8"/>
      <c r="S366" s="8"/>
      <c r="T366" s="8"/>
      <c r="X366"/>
      <c r="AB366"/>
    </row>
    <row r="367" spans="6:28" x14ac:dyDescent="0.3">
      <c r="F367" s="8"/>
      <c r="J367" s="21"/>
      <c r="K367" s="8"/>
      <c r="R367" s="8"/>
      <c r="S367" s="8"/>
      <c r="T367" s="8"/>
      <c r="X367"/>
      <c r="AB367"/>
    </row>
    <row r="368" spans="6:28" x14ac:dyDescent="0.3">
      <c r="F368" s="8"/>
      <c r="J368" s="21"/>
      <c r="K368" s="8"/>
      <c r="R368" s="8"/>
      <c r="S368" s="8"/>
      <c r="T368" s="8"/>
      <c r="X368"/>
      <c r="AB368"/>
    </row>
    <row r="369" spans="6:28" x14ac:dyDescent="0.3">
      <c r="F369" s="8"/>
      <c r="J369" s="21"/>
      <c r="K369" s="8"/>
      <c r="R369" s="8"/>
      <c r="S369" s="8"/>
      <c r="T369" s="8"/>
      <c r="X369"/>
      <c r="AB369"/>
    </row>
    <row r="370" spans="6:28" x14ac:dyDescent="0.3">
      <c r="F370" s="8"/>
      <c r="J370" s="21"/>
      <c r="K370" s="8"/>
      <c r="R370" s="8"/>
      <c r="S370" s="8"/>
      <c r="T370" s="8"/>
      <c r="X370"/>
      <c r="AB370"/>
    </row>
    <row r="371" spans="6:28" x14ac:dyDescent="0.3">
      <c r="F371" s="8"/>
      <c r="J371" s="21"/>
      <c r="K371" s="8"/>
      <c r="R371" s="8"/>
      <c r="S371" s="8"/>
      <c r="T371" s="8"/>
      <c r="X371"/>
      <c r="AB371"/>
    </row>
    <row r="372" spans="6:28" x14ac:dyDescent="0.3">
      <c r="F372" s="8"/>
      <c r="J372" s="21"/>
      <c r="K372" s="8"/>
      <c r="R372" s="8"/>
      <c r="S372" s="8"/>
      <c r="T372" s="8"/>
      <c r="X372"/>
      <c r="AB372"/>
    </row>
    <row r="373" spans="6:28" x14ac:dyDescent="0.3">
      <c r="F373" s="8"/>
      <c r="J373" s="21"/>
      <c r="K373" s="8"/>
      <c r="R373" s="8"/>
      <c r="S373" s="8"/>
      <c r="T373" s="8"/>
      <c r="X373"/>
      <c r="AB373"/>
    </row>
    <row r="374" spans="6:28" x14ac:dyDescent="0.3">
      <c r="F374" s="8"/>
      <c r="J374" s="21"/>
      <c r="K374" s="8"/>
      <c r="R374" s="8"/>
      <c r="S374" s="8"/>
      <c r="T374" s="8"/>
      <c r="X374"/>
      <c r="AB374"/>
    </row>
    <row r="375" spans="6:28" x14ac:dyDescent="0.3">
      <c r="F375" s="8"/>
      <c r="J375" s="21"/>
      <c r="K375" s="8"/>
      <c r="R375" s="8"/>
      <c r="S375" s="8"/>
      <c r="T375" s="8"/>
      <c r="X375"/>
      <c r="AB375"/>
    </row>
    <row r="376" spans="6:28" x14ac:dyDescent="0.3">
      <c r="F376" s="8"/>
      <c r="J376" s="21"/>
      <c r="K376" s="8"/>
      <c r="R376" s="8"/>
      <c r="S376" s="8"/>
      <c r="T376" s="8"/>
      <c r="X376"/>
      <c r="AB376"/>
    </row>
    <row r="377" spans="6:28" x14ac:dyDescent="0.3">
      <c r="F377" s="8"/>
      <c r="J377" s="21"/>
      <c r="K377" s="8"/>
      <c r="R377" s="8"/>
      <c r="S377" s="8"/>
      <c r="T377" s="8"/>
      <c r="X377"/>
      <c r="AB377"/>
    </row>
    <row r="378" spans="6:28" x14ac:dyDescent="0.3">
      <c r="F378" s="8"/>
      <c r="J378" s="21"/>
      <c r="K378" s="8"/>
      <c r="R378" s="8"/>
      <c r="S378" s="8"/>
      <c r="T378" s="8"/>
      <c r="X378"/>
      <c r="AB378"/>
    </row>
    <row r="379" spans="6:28" x14ac:dyDescent="0.3">
      <c r="F379" s="8"/>
      <c r="J379" s="21"/>
      <c r="K379" s="8"/>
      <c r="R379" s="8"/>
      <c r="S379" s="8"/>
      <c r="T379" s="8"/>
      <c r="X379"/>
      <c r="AB379"/>
    </row>
    <row r="380" spans="6:28" x14ac:dyDescent="0.3">
      <c r="F380" s="8"/>
      <c r="J380" s="21"/>
      <c r="K380" s="8"/>
      <c r="R380" s="8"/>
      <c r="S380" s="8"/>
      <c r="T380" s="8"/>
      <c r="X380"/>
      <c r="AB380"/>
    </row>
    <row r="381" spans="6:28" x14ac:dyDescent="0.3">
      <c r="F381" s="8"/>
      <c r="J381" s="21"/>
      <c r="K381" s="8"/>
      <c r="R381" s="8"/>
      <c r="S381" s="8"/>
      <c r="T381" s="8"/>
      <c r="X381"/>
      <c r="AB381"/>
    </row>
    <row r="382" spans="6:28" x14ac:dyDescent="0.3">
      <c r="F382" s="8"/>
      <c r="J382" s="21"/>
      <c r="K382" s="8"/>
      <c r="R382" s="8"/>
      <c r="S382" s="8"/>
      <c r="T382" s="8"/>
      <c r="X382"/>
      <c r="AB382"/>
    </row>
    <row r="383" spans="6:28" x14ac:dyDescent="0.3">
      <c r="F383" s="8"/>
      <c r="J383" s="21"/>
      <c r="K383" s="8"/>
      <c r="R383" s="8"/>
      <c r="S383" s="8"/>
      <c r="T383" s="8"/>
      <c r="X383"/>
      <c r="AB383"/>
    </row>
    <row r="384" spans="6:28" x14ac:dyDescent="0.3">
      <c r="F384" s="8"/>
      <c r="J384" s="21"/>
      <c r="K384" s="8"/>
      <c r="R384" s="8"/>
      <c r="S384" s="8"/>
      <c r="T384" s="8"/>
      <c r="X384"/>
      <c r="AB384"/>
    </row>
    <row r="385" spans="6:28" x14ac:dyDescent="0.3">
      <c r="F385" s="8"/>
      <c r="J385" s="21"/>
      <c r="K385" s="8"/>
      <c r="R385" s="8"/>
      <c r="S385" s="8"/>
      <c r="T385" s="8"/>
      <c r="X385"/>
      <c r="AB385"/>
    </row>
    <row r="386" spans="6:28" x14ac:dyDescent="0.3">
      <c r="F386" s="8"/>
      <c r="J386" s="21"/>
      <c r="K386" s="8"/>
      <c r="R386" s="8"/>
      <c r="S386" s="8"/>
      <c r="T386" s="8"/>
      <c r="X386"/>
      <c r="AB386"/>
    </row>
    <row r="387" spans="6:28" x14ac:dyDescent="0.3">
      <c r="F387" s="8"/>
      <c r="J387" s="21"/>
      <c r="K387" s="8"/>
      <c r="R387" s="8"/>
      <c r="S387" s="8"/>
      <c r="T387" s="8"/>
      <c r="X387"/>
      <c r="AB387"/>
    </row>
    <row r="388" spans="6:28" x14ac:dyDescent="0.3">
      <c r="F388" s="8"/>
      <c r="J388" s="21"/>
      <c r="K388" s="8"/>
      <c r="R388" s="8"/>
      <c r="S388" s="8"/>
      <c r="T388" s="8"/>
      <c r="X388"/>
      <c r="AB388"/>
    </row>
    <row r="389" spans="6:28" x14ac:dyDescent="0.3">
      <c r="F389" s="8"/>
      <c r="J389" s="21"/>
      <c r="K389" s="8"/>
      <c r="R389" s="8"/>
      <c r="S389" s="8"/>
      <c r="T389" s="8"/>
      <c r="X389"/>
      <c r="AB389"/>
    </row>
    <row r="390" spans="6:28" x14ac:dyDescent="0.3">
      <c r="F390" s="8"/>
      <c r="J390" s="21"/>
      <c r="K390" s="8"/>
      <c r="R390" s="8"/>
      <c r="S390" s="8"/>
      <c r="T390" s="8"/>
      <c r="X390"/>
      <c r="AB390"/>
    </row>
    <row r="391" spans="6:28" x14ac:dyDescent="0.3">
      <c r="F391" s="8"/>
      <c r="J391" s="21"/>
      <c r="K391" s="8"/>
      <c r="R391" s="8"/>
      <c r="S391" s="8"/>
      <c r="T391" s="8"/>
      <c r="X391"/>
      <c r="AB391"/>
    </row>
    <row r="392" spans="6:28" x14ac:dyDescent="0.3">
      <c r="F392" s="8"/>
      <c r="J392" s="21"/>
      <c r="K392" s="8"/>
      <c r="R392" s="8"/>
      <c r="S392" s="8"/>
      <c r="T392" s="8"/>
      <c r="X392"/>
      <c r="AB392"/>
    </row>
    <row r="393" spans="6:28" x14ac:dyDescent="0.3">
      <c r="F393" s="8"/>
      <c r="J393" s="21"/>
      <c r="K393" s="8"/>
      <c r="R393" s="8"/>
      <c r="S393" s="8"/>
      <c r="T393" s="8"/>
      <c r="X393"/>
      <c r="AB393"/>
    </row>
    <row r="394" spans="6:28" x14ac:dyDescent="0.3">
      <c r="F394" s="8"/>
      <c r="J394" s="21"/>
      <c r="K394" s="8"/>
      <c r="R394" s="8"/>
      <c r="S394" s="8"/>
      <c r="T394" s="8"/>
      <c r="X394"/>
      <c r="AB394"/>
    </row>
    <row r="395" spans="6:28" x14ac:dyDescent="0.3">
      <c r="F395" s="8"/>
      <c r="J395" s="21"/>
      <c r="K395" s="8"/>
      <c r="R395" s="8"/>
      <c r="S395" s="8"/>
      <c r="T395" s="8"/>
      <c r="X395"/>
      <c r="AB395"/>
    </row>
    <row r="396" spans="6:28" x14ac:dyDescent="0.3">
      <c r="F396" s="8"/>
      <c r="J396" s="21"/>
      <c r="K396" s="8"/>
      <c r="R396" s="8"/>
      <c r="S396" s="8"/>
      <c r="T396" s="8"/>
      <c r="X396"/>
      <c r="AB396"/>
    </row>
    <row r="397" spans="6:28" x14ac:dyDescent="0.3">
      <c r="F397" s="8"/>
      <c r="J397" s="21"/>
      <c r="K397" s="8"/>
      <c r="R397" s="8"/>
      <c r="S397" s="8"/>
      <c r="T397" s="8"/>
      <c r="X397"/>
      <c r="AB397"/>
    </row>
    <row r="398" spans="6:28" x14ac:dyDescent="0.3">
      <c r="F398" s="8"/>
      <c r="J398" s="21"/>
      <c r="K398" s="8"/>
      <c r="R398" s="8"/>
      <c r="S398" s="8"/>
      <c r="T398" s="8"/>
      <c r="X398"/>
      <c r="AB398"/>
    </row>
    <row r="399" spans="6:28" x14ac:dyDescent="0.3">
      <c r="F399" s="8"/>
      <c r="J399" s="21"/>
      <c r="K399" s="8"/>
      <c r="R399" s="8"/>
      <c r="S399" s="8"/>
      <c r="T399" s="8"/>
      <c r="X399"/>
      <c r="AB399"/>
    </row>
    <row r="400" spans="6:28" x14ac:dyDescent="0.3">
      <c r="F400" s="8"/>
      <c r="J400" s="21"/>
      <c r="K400" s="8"/>
      <c r="R400" s="8"/>
      <c r="S400" s="8"/>
      <c r="T400" s="8"/>
      <c r="X400"/>
      <c r="AB400"/>
    </row>
    <row r="401" spans="6:28" x14ac:dyDescent="0.3">
      <c r="F401" s="8"/>
      <c r="J401" s="21"/>
      <c r="K401" s="8"/>
      <c r="R401" s="8"/>
      <c r="S401" s="8"/>
      <c r="T401" s="8"/>
      <c r="X401"/>
      <c r="AB401"/>
    </row>
    <row r="402" spans="6:28" x14ac:dyDescent="0.3">
      <c r="F402" s="8"/>
      <c r="J402" s="21"/>
      <c r="K402" s="8"/>
      <c r="R402" s="8"/>
      <c r="S402" s="8"/>
      <c r="T402" s="8"/>
      <c r="X402"/>
      <c r="AB402"/>
    </row>
    <row r="403" spans="6:28" x14ac:dyDescent="0.3">
      <c r="F403" s="8"/>
      <c r="J403" s="21"/>
      <c r="K403" s="8"/>
      <c r="R403" s="8"/>
      <c r="S403" s="8"/>
      <c r="T403" s="8"/>
      <c r="X403"/>
      <c r="AB403"/>
    </row>
    <row r="404" spans="6:28" x14ac:dyDescent="0.3">
      <c r="F404" s="8"/>
      <c r="J404" s="21"/>
      <c r="K404" s="8"/>
      <c r="R404" s="8"/>
      <c r="S404" s="8"/>
      <c r="T404" s="8"/>
      <c r="X404"/>
      <c r="AB404"/>
    </row>
    <row r="405" spans="6:28" x14ac:dyDescent="0.3">
      <c r="F405" s="8"/>
      <c r="J405" s="21"/>
      <c r="K405" s="8"/>
      <c r="R405" s="8"/>
      <c r="S405" s="8"/>
      <c r="T405" s="8"/>
      <c r="X405"/>
      <c r="AB405"/>
    </row>
    <row r="406" spans="6:28" x14ac:dyDescent="0.3">
      <c r="F406" s="8"/>
      <c r="J406" s="21"/>
      <c r="K406" s="8"/>
      <c r="R406" s="8"/>
      <c r="S406" s="8"/>
      <c r="T406" s="8"/>
      <c r="X406"/>
      <c r="AB406"/>
    </row>
    <row r="407" spans="6:28" x14ac:dyDescent="0.3">
      <c r="F407" s="8"/>
      <c r="J407" s="21"/>
      <c r="K407" s="8"/>
      <c r="R407" s="8"/>
      <c r="S407" s="8"/>
      <c r="T407" s="8"/>
      <c r="X407"/>
      <c r="AB407"/>
    </row>
    <row r="408" spans="6:28" x14ac:dyDescent="0.3">
      <c r="F408" s="8"/>
      <c r="J408" s="21"/>
      <c r="K408" s="8"/>
      <c r="R408" s="8"/>
      <c r="S408" s="8"/>
      <c r="T408" s="8"/>
      <c r="X408"/>
      <c r="AB408"/>
    </row>
    <row r="409" spans="6:28" x14ac:dyDescent="0.3">
      <c r="F409" s="8"/>
      <c r="J409" s="21"/>
      <c r="K409" s="8"/>
      <c r="R409" s="8"/>
      <c r="S409" s="8"/>
      <c r="T409" s="8"/>
      <c r="X409"/>
      <c r="AB409"/>
    </row>
    <row r="410" spans="6:28" x14ac:dyDescent="0.3">
      <c r="F410" s="8"/>
      <c r="J410" s="21"/>
      <c r="K410" s="8"/>
      <c r="R410" s="8"/>
      <c r="S410" s="8"/>
      <c r="T410" s="8"/>
      <c r="X410"/>
      <c r="AB410"/>
    </row>
    <row r="411" spans="6:28" x14ac:dyDescent="0.3">
      <c r="F411" s="8"/>
      <c r="J411" s="21"/>
      <c r="K411" s="8"/>
      <c r="R411" s="8"/>
      <c r="S411" s="8"/>
      <c r="T411" s="8"/>
      <c r="X411"/>
      <c r="AB411"/>
    </row>
    <row r="412" spans="6:28" x14ac:dyDescent="0.3">
      <c r="F412" s="8"/>
      <c r="J412" s="21"/>
      <c r="K412" s="8"/>
      <c r="R412" s="8"/>
      <c r="S412" s="8"/>
      <c r="T412" s="8"/>
      <c r="X412"/>
      <c r="AB412"/>
    </row>
    <row r="413" spans="6:28" x14ac:dyDescent="0.3">
      <c r="F413" s="8"/>
      <c r="J413" s="21"/>
      <c r="K413" s="8"/>
      <c r="R413" s="8"/>
      <c r="S413" s="8"/>
      <c r="T413" s="8"/>
      <c r="X413"/>
      <c r="AB413"/>
    </row>
    <row r="414" spans="6:28" x14ac:dyDescent="0.3">
      <c r="F414" s="8"/>
      <c r="J414" s="21"/>
      <c r="K414" s="8"/>
      <c r="R414" s="8"/>
      <c r="S414" s="8"/>
      <c r="T414" s="8"/>
      <c r="X414"/>
      <c r="AB414"/>
    </row>
    <row r="415" spans="6:28" x14ac:dyDescent="0.3">
      <c r="F415" s="8"/>
      <c r="J415" s="21"/>
      <c r="K415" s="8"/>
      <c r="R415" s="8"/>
      <c r="S415" s="8"/>
      <c r="T415" s="8"/>
      <c r="X415"/>
      <c r="AB415"/>
    </row>
    <row r="416" spans="6:28" x14ac:dyDescent="0.3">
      <c r="F416" s="8"/>
      <c r="J416" s="21"/>
      <c r="K416" s="8"/>
      <c r="R416" s="8"/>
      <c r="S416" s="8"/>
      <c r="T416" s="8"/>
      <c r="X416"/>
      <c r="AB416"/>
    </row>
    <row r="417" spans="6:28" x14ac:dyDescent="0.3">
      <c r="F417" s="8"/>
      <c r="J417" s="21"/>
      <c r="K417" s="8"/>
      <c r="R417" s="8"/>
      <c r="S417" s="8"/>
      <c r="T417" s="8"/>
      <c r="X417"/>
      <c r="AB417"/>
    </row>
    <row r="418" spans="6:28" x14ac:dyDescent="0.3">
      <c r="F418" s="8"/>
      <c r="J418" s="21"/>
      <c r="K418" s="8"/>
      <c r="R418" s="8"/>
      <c r="S418" s="8"/>
      <c r="T418" s="8"/>
      <c r="X418"/>
      <c r="AB418"/>
    </row>
    <row r="419" spans="6:28" x14ac:dyDescent="0.3">
      <c r="F419" s="8"/>
      <c r="J419" s="21"/>
      <c r="K419" s="8"/>
      <c r="R419" s="8"/>
      <c r="S419" s="8"/>
      <c r="T419" s="8"/>
      <c r="X419"/>
      <c r="AB419"/>
    </row>
    <row r="420" spans="6:28" x14ac:dyDescent="0.3">
      <c r="F420" s="8"/>
      <c r="J420" s="21"/>
      <c r="K420" s="8"/>
      <c r="R420" s="8"/>
      <c r="S420" s="8"/>
      <c r="T420" s="8"/>
      <c r="X420"/>
      <c r="AB420"/>
    </row>
    <row r="421" spans="6:28" x14ac:dyDescent="0.3">
      <c r="F421" s="8"/>
      <c r="J421" s="21"/>
      <c r="K421" s="8"/>
      <c r="R421" s="8"/>
      <c r="S421" s="8"/>
      <c r="T421" s="8"/>
      <c r="X421"/>
      <c r="AB421"/>
    </row>
    <row r="422" spans="6:28" x14ac:dyDescent="0.3">
      <c r="F422" s="8"/>
      <c r="J422" s="21"/>
      <c r="K422" s="8"/>
      <c r="R422" s="8"/>
      <c r="S422" s="8"/>
      <c r="T422" s="8"/>
      <c r="X422"/>
      <c r="AB422"/>
    </row>
    <row r="423" spans="6:28" x14ac:dyDescent="0.3">
      <c r="F423" s="8"/>
      <c r="J423" s="21"/>
      <c r="K423" s="8"/>
      <c r="R423" s="8"/>
      <c r="S423" s="8"/>
      <c r="T423" s="8"/>
      <c r="X423"/>
      <c r="AB423"/>
    </row>
    <row r="424" spans="6:28" x14ac:dyDescent="0.3">
      <c r="F424" s="8"/>
      <c r="J424" s="21"/>
      <c r="K424" s="8"/>
      <c r="R424" s="8"/>
      <c r="S424" s="8"/>
      <c r="T424" s="8"/>
      <c r="X424"/>
      <c r="AB424"/>
    </row>
    <row r="425" spans="6:28" x14ac:dyDescent="0.3">
      <c r="F425" s="8"/>
      <c r="J425" s="21"/>
      <c r="K425" s="8"/>
      <c r="R425" s="8"/>
      <c r="S425" s="8"/>
      <c r="T425" s="8"/>
      <c r="X425"/>
      <c r="AB425"/>
    </row>
    <row r="426" spans="6:28" x14ac:dyDescent="0.3">
      <c r="F426" s="8"/>
      <c r="J426" s="21"/>
      <c r="K426" s="8"/>
      <c r="R426" s="8"/>
      <c r="S426" s="8"/>
      <c r="T426" s="8"/>
      <c r="X426"/>
      <c r="AB426"/>
    </row>
    <row r="427" spans="6:28" x14ac:dyDescent="0.3">
      <c r="F427" s="8"/>
      <c r="J427" s="21"/>
      <c r="K427" s="8"/>
      <c r="R427" s="8"/>
      <c r="S427" s="8"/>
      <c r="T427" s="8"/>
      <c r="X427"/>
      <c r="AB427"/>
    </row>
    <row r="428" spans="6:28" x14ac:dyDescent="0.3">
      <c r="F428" s="8"/>
      <c r="J428" s="21"/>
      <c r="K428" s="8"/>
      <c r="R428" s="8"/>
      <c r="S428" s="8"/>
      <c r="T428" s="8"/>
      <c r="X428"/>
      <c r="AB428"/>
    </row>
    <row r="429" spans="6:28" x14ac:dyDescent="0.3">
      <c r="F429" s="8"/>
      <c r="J429" s="21"/>
      <c r="K429" s="8"/>
      <c r="R429" s="8"/>
      <c r="S429" s="8"/>
      <c r="T429" s="8"/>
      <c r="X429"/>
      <c r="AB429"/>
    </row>
    <row r="430" spans="6:28" x14ac:dyDescent="0.3">
      <c r="F430" s="8"/>
      <c r="J430" s="21"/>
      <c r="K430" s="8"/>
      <c r="R430" s="8"/>
      <c r="S430" s="8"/>
      <c r="T430" s="8"/>
      <c r="X430"/>
      <c r="AB430"/>
    </row>
    <row r="431" spans="6:28" x14ac:dyDescent="0.3">
      <c r="F431" s="8"/>
      <c r="J431" s="21"/>
      <c r="K431" s="8"/>
      <c r="R431" s="8"/>
      <c r="S431" s="8"/>
      <c r="T431" s="8"/>
      <c r="X431"/>
      <c r="AB431"/>
    </row>
    <row r="432" spans="6:28" x14ac:dyDescent="0.3">
      <c r="F432" s="8"/>
      <c r="J432" s="21"/>
      <c r="K432" s="8"/>
      <c r="R432" s="8"/>
      <c r="S432" s="8"/>
      <c r="T432" s="8"/>
      <c r="X432"/>
      <c r="AB432"/>
    </row>
    <row r="433" spans="6:28" x14ac:dyDescent="0.3">
      <c r="F433" s="8"/>
      <c r="J433" s="21"/>
      <c r="K433" s="8"/>
      <c r="R433" s="8"/>
      <c r="S433" s="8"/>
      <c r="T433" s="8"/>
      <c r="X433"/>
      <c r="AB433"/>
    </row>
    <row r="434" spans="6:28" x14ac:dyDescent="0.3">
      <c r="F434" s="8"/>
      <c r="J434" s="21"/>
      <c r="K434" s="8"/>
      <c r="R434" s="8"/>
      <c r="S434" s="8"/>
      <c r="T434" s="8"/>
      <c r="X434"/>
      <c r="AB434"/>
    </row>
    <row r="435" spans="6:28" x14ac:dyDescent="0.3">
      <c r="F435" s="8"/>
      <c r="J435" s="21"/>
      <c r="K435" s="8"/>
      <c r="R435" s="8"/>
      <c r="S435" s="8"/>
      <c r="T435" s="8"/>
      <c r="X435"/>
      <c r="AB435"/>
    </row>
    <row r="436" spans="6:28" x14ac:dyDescent="0.3">
      <c r="F436" s="8"/>
      <c r="J436" s="21"/>
      <c r="K436" s="8"/>
      <c r="R436" s="8"/>
      <c r="S436" s="8"/>
      <c r="T436" s="8"/>
      <c r="X436"/>
      <c r="AB436"/>
    </row>
    <row r="437" spans="6:28" x14ac:dyDescent="0.3">
      <c r="F437" s="8"/>
      <c r="J437" s="21"/>
      <c r="K437" s="8"/>
      <c r="R437" s="8"/>
      <c r="S437" s="8"/>
      <c r="T437" s="8"/>
      <c r="X437"/>
      <c r="AB437"/>
    </row>
    <row r="438" spans="6:28" x14ac:dyDescent="0.3">
      <c r="F438" s="8"/>
      <c r="J438" s="21"/>
      <c r="K438" s="8"/>
      <c r="R438" s="8"/>
      <c r="S438" s="8"/>
      <c r="T438" s="8"/>
      <c r="X438"/>
      <c r="AB438"/>
    </row>
    <row r="439" spans="6:28" x14ac:dyDescent="0.3">
      <c r="F439" s="8"/>
      <c r="J439" s="21"/>
      <c r="K439" s="8"/>
      <c r="R439" s="8"/>
      <c r="S439" s="8"/>
      <c r="T439" s="8"/>
      <c r="X439"/>
      <c r="AB439"/>
    </row>
    <row r="440" spans="6:28" x14ac:dyDescent="0.3">
      <c r="F440" s="8"/>
      <c r="J440" s="21"/>
      <c r="K440" s="8"/>
      <c r="R440" s="8"/>
      <c r="S440" s="8"/>
      <c r="T440" s="8"/>
      <c r="X440"/>
      <c r="AB440"/>
    </row>
    <row r="441" spans="6:28" x14ac:dyDescent="0.3">
      <c r="F441" s="8"/>
      <c r="J441" s="21"/>
      <c r="K441" s="8"/>
      <c r="R441" s="8"/>
      <c r="S441" s="8"/>
      <c r="T441" s="8"/>
      <c r="X441"/>
      <c r="AB441"/>
    </row>
    <row r="442" spans="6:28" x14ac:dyDescent="0.3">
      <c r="F442" s="8"/>
      <c r="J442" s="21"/>
      <c r="K442" s="8"/>
      <c r="R442" s="8"/>
      <c r="S442" s="8"/>
      <c r="T442" s="8"/>
      <c r="X442"/>
      <c r="AB442"/>
    </row>
    <row r="443" spans="6:28" x14ac:dyDescent="0.3">
      <c r="F443" s="8"/>
      <c r="J443" s="21"/>
      <c r="K443" s="8"/>
      <c r="R443" s="8"/>
      <c r="S443" s="8"/>
      <c r="T443" s="8"/>
      <c r="X443"/>
      <c r="AB443"/>
    </row>
    <row r="444" spans="6:28" x14ac:dyDescent="0.3">
      <c r="F444" s="8"/>
      <c r="J444" s="21"/>
      <c r="K444" s="8"/>
      <c r="R444" s="8"/>
      <c r="S444" s="8"/>
      <c r="T444" s="8"/>
      <c r="X444"/>
      <c r="AB444"/>
    </row>
    <row r="445" spans="6:28" x14ac:dyDescent="0.3">
      <c r="F445" s="8"/>
      <c r="J445" s="21"/>
      <c r="K445" s="8"/>
      <c r="R445" s="8"/>
      <c r="S445" s="8"/>
      <c r="T445" s="8"/>
      <c r="X445"/>
      <c r="AB445"/>
    </row>
    <row r="446" spans="6:28" x14ac:dyDescent="0.3">
      <c r="F446" s="8"/>
      <c r="J446" s="21"/>
      <c r="K446" s="8"/>
      <c r="R446" s="8"/>
      <c r="S446" s="8"/>
      <c r="T446" s="8"/>
      <c r="X446"/>
      <c r="AB446"/>
    </row>
    <row r="447" spans="6:28" x14ac:dyDescent="0.3">
      <c r="F447" s="8"/>
      <c r="J447" s="21"/>
      <c r="K447" s="8"/>
      <c r="R447" s="8"/>
      <c r="S447" s="8"/>
      <c r="T447" s="8"/>
      <c r="X447"/>
      <c r="AB447"/>
    </row>
    <row r="448" spans="6:28" x14ac:dyDescent="0.3">
      <c r="F448" s="8"/>
      <c r="J448" s="21"/>
      <c r="K448" s="8"/>
      <c r="R448" s="8"/>
      <c r="S448" s="8"/>
      <c r="T448" s="8"/>
      <c r="X448"/>
      <c r="AB448"/>
    </row>
    <row r="449" spans="6:28" x14ac:dyDescent="0.3">
      <c r="F449" s="8"/>
      <c r="J449" s="21"/>
      <c r="K449" s="8"/>
      <c r="R449" s="8"/>
      <c r="S449" s="8"/>
      <c r="T449" s="8"/>
      <c r="X449"/>
      <c r="AB449"/>
    </row>
    <row r="450" spans="6:28" x14ac:dyDescent="0.3">
      <c r="F450" s="8"/>
      <c r="J450" s="21"/>
      <c r="K450" s="8"/>
      <c r="R450" s="8"/>
      <c r="S450" s="8"/>
      <c r="T450" s="8"/>
      <c r="X450"/>
      <c r="AB450"/>
    </row>
    <row r="451" spans="6:28" x14ac:dyDescent="0.3">
      <c r="F451" s="8"/>
      <c r="J451" s="21"/>
      <c r="K451" s="8"/>
      <c r="R451" s="8"/>
      <c r="S451" s="8"/>
      <c r="T451" s="8"/>
      <c r="X451"/>
      <c r="AB451"/>
    </row>
    <row r="452" spans="6:28" x14ac:dyDescent="0.3">
      <c r="F452" s="8"/>
      <c r="J452" s="21"/>
      <c r="K452" s="8"/>
      <c r="R452" s="8"/>
      <c r="S452" s="8"/>
      <c r="T452" s="8"/>
      <c r="X452"/>
      <c r="AB452"/>
    </row>
    <row r="453" spans="6:28" x14ac:dyDescent="0.3">
      <c r="F453" s="8"/>
      <c r="J453" s="21"/>
      <c r="K453" s="8"/>
      <c r="R453" s="8"/>
      <c r="S453" s="8"/>
      <c r="T453" s="8"/>
      <c r="X453"/>
      <c r="AB453"/>
    </row>
    <row r="454" spans="6:28" x14ac:dyDescent="0.3">
      <c r="F454" s="8"/>
      <c r="J454" s="21"/>
      <c r="K454" s="8"/>
      <c r="R454" s="8"/>
      <c r="S454" s="8"/>
      <c r="T454" s="8"/>
      <c r="X454"/>
      <c r="AB454"/>
    </row>
    <row r="455" spans="6:28" x14ac:dyDescent="0.3">
      <c r="F455" s="8"/>
      <c r="J455" s="21"/>
      <c r="K455" s="8"/>
      <c r="R455" s="8"/>
      <c r="S455" s="8"/>
      <c r="T455" s="8"/>
      <c r="X455"/>
      <c r="AB455"/>
    </row>
    <row r="456" spans="6:28" x14ac:dyDescent="0.3">
      <c r="F456" s="8"/>
      <c r="J456" s="21"/>
      <c r="K456" s="8"/>
      <c r="R456" s="8"/>
      <c r="S456" s="8"/>
      <c r="T456" s="8"/>
      <c r="X456"/>
      <c r="AB456"/>
    </row>
    <row r="457" spans="6:28" x14ac:dyDescent="0.3">
      <c r="F457" s="8"/>
      <c r="J457" s="21"/>
      <c r="K457" s="8"/>
      <c r="R457" s="8"/>
      <c r="S457" s="8"/>
      <c r="T457" s="8"/>
      <c r="X457"/>
      <c r="AB457"/>
    </row>
    <row r="458" spans="6:28" x14ac:dyDescent="0.3">
      <c r="F458" s="8"/>
      <c r="J458" s="21"/>
      <c r="K458" s="8"/>
      <c r="R458" s="8"/>
      <c r="S458" s="8"/>
      <c r="T458" s="8"/>
      <c r="X458"/>
      <c r="AB458"/>
    </row>
    <row r="459" spans="6:28" x14ac:dyDescent="0.3">
      <c r="F459" s="8"/>
      <c r="J459" s="21"/>
      <c r="K459" s="8"/>
      <c r="R459" s="8"/>
      <c r="S459" s="8"/>
      <c r="T459" s="8"/>
      <c r="X459"/>
      <c r="AB459"/>
    </row>
    <row r="460" spans="6:28" x14ac:dyDescent="0.3">
      <c r="F460" s="8"/>
      <c r="J460" s="21"/>
      <c r="K460" s="8"/>
      <c r="R460" s="8"/>
      <c r="S460" s="8"/>
      <c r="T460" s="8"/>
      <c r="X460"/>
      <c r="AB460"/>
    </row>
    <row r="461" spans="6:28" x14ac:dyDescent="0.3">
      <c r="F461" s="8"/>
      <c r="J461" s="21"/>
      <c r="K461" s="8"/>
      <c r="R461" s="8"/>
      <c r="S461" s="8"/>
      <c r="T461" s="8"/>
      <c r="X461"/>
      <c r="AB461"/>
    </row>
    <row r="462" spans="6:28" x14ac:dyDescent="0.3">
      <c r="F462" s="8"/>
      <c r="J462" s="21"/>
      <c r="K462" s="8"/>
      <c r="R462" s="8"/>
      <c r="S462" s="8"/>
      <c r="T462" s="8"/>
      <c r="X462"/>
      <c r="AB462"/>
    </row>
    <row r="463" spans="6:28" x14ac:dyDescent="0.3">
      <c r="F463" s="8"/>
      <c r="J463" s="21"/>
      <c r="K463" s="8"/>
      <c r="R463" s="8"/>
      <c r="S463" s="8"/>
      <c r="T463" s="8"/>
      <c r="X463"/>
      <c r="AB463"/>
    </row>
    <row r="464" spans="6:28" x14ac:dyDescent="0.3">
      <c r="F464" s="8"/>
      <c r="J464" s="21"/>
      <c r="K464" s="8"/>
      <c r="R464" s="8"/>
      <c r="S464" s="8"/>
      <c r="T464" s="8"/>
      <c r="X464"/>
      <c r="AB464"/>
    </row>
    <row r="465" spans="6:28" x14ac:dyDescent="0.3">
      <c r="F465" s="8"/>
      <c r="J465" s="21"/>
      <c r="K465" s="8"/>
      <c r="R465" s="8"/>
      <c r="S465" s="8"/>
      <c r="T465" s="8"/>
      <c r="X465"/>
      <c r="AB465"/>
    </row>
    <row r="466" spans="6:28" x14ac:dyDescent="0.3">
      <c r="F466" s="8"/>
      <c r="J466" s="21"/>
      <c r="K466" s="8"/>
      <c r="R466" s="8"/>
      <c r="S466" s="8"/>
      <c r="T466" s="8"/>
      <c r="X466"/>
      <c r="AB466"/>
    </row>
    <row r="467" spans="6:28" x14ac:dyDescent="0.3">
      <c r="F467" s="8"/>
      <c r="J467" s="21"/>
      <c r="K467" s="8"/>
      <c r="R467" s="8"/>
      <c r="S467" s="8"/>
      <c r="T467" s="8"/>
      <c r="X467"/>
      <c r="AB467"/>
    </row>
    <row r="468" spans="6:28" x14ac:dyDescent="0.3">
      <c r="F468" s="8"/>
      <c r="J468" s="21"/>
      <c r="K468" s="8"/>
      <c r="R468" s="8"/>
      <c r="S468" s="8"/>
      <c r="T468" s="8"/>
      <c r="X468"/>
      <c r="AB468"/>
    </row>
    <row r="469" spans="6:28" x14ac:dyDescent="0.3">
      <c r="F469" s="8"/>
      <c r="J469" s="21"/>
      <c r="K469" s="8"/>
      <c r="R469" s="8"/>
      <c r="S469" s="8"/>
      <c r="T469" s="8"/>
      <c r="X469"/>
      <c r="AB469"/>
    </row>
    <row r="470" spans="6:28" x14ac:dyDescent="0.3">
      <c r="F470" s="8"/>
      <c r="J470" s="21"/>
      <c r="K470" s="8"/>
      <c r="R470" s="8"/>
      <c r="S470" s="8"/>
      <c r="T470" s="8"/>
      <c r="X470"/>
      <c r="AB470"/>
    </row>
    <row r="471" spans="6:28" x14ac:dyDescent="0.3">
      <c r="F471" s="8"/>
      <c r="J471" s="21"/>
      <c r="K471" s="8"/>
      <c r="R471" s="8"/>
      <c r="S471" s="8"/>
      <c r="T471" s="8"/>
      <c r="X471"/>
      <c r="AB471"/>
    </row>
    <row r="472" spans="6:28" x14ac:dyDescent="0.3">
      <c r="F472" s="8"/>
      <c r="J472" s="21"/>
      <c r="K472" s="8"/>
      <c r="R472" s="8"/>
      <c r="S472" s="8"/>
      <c r="T472" s="8"/>
      <c r="X472"/>
      <c r="AB472"/>
    </row>
    <row r="473" spans="6:28" x14ac:dyDescent="0.3">
      <c r="F473" s="8"/>
      <c r="J473" s="21"/>
      <c r="K473" s="8"/>
      <c r="R473" s="8"/>
      <c r="S473" s="8"/>
      <c r="T473" s="8"/>
      <c r="X473"/>
      <c r="AB473"/>
    </row>
    <row r="474" spans="6:28" x14ac:dyDescent="0.3">
      <c r="F474" s="8"/>
      <c r="J474" s="21"/>
      <c r="K474" s="8"/>
      <c r="R474" s="8"/>
      <c r="S474" s="8"/>
      <c r="T474" s="8"/>
      <c r="X474"/>
      <c r="AB474"/>
    </row>
    <row r="475" spans="6:28" x14ac:dyDescent="0.3">
      <c r="F475" s="8"/>
      <c r="J475" s="21"/>
      <c r="K475" s="8"/>
      <c r="R475" s="8"/>
      <c r="S475" s="8"/>
      <c r="T475" s="8"/>
      <c r="X475"/>
      <c r="AB475"/>
    </row>
    <row r="476" spans="6:28" x14ac:dyDescent="0.3">
      <c r="F476" s="8"/>
      <c r="J476" s="21"/>
      <c r="K476" s="8"/>
      <c r="R476" s="8"/>
      <c r="S476" s="8"/>
      <c r="T476" s="8"/>
      <c r="X476"/>
      <c r="AB476"/>
    </row>
    <row r="477" spans="6:28" x14ac:dyDescent="0.3">
      <c r="F477" s="8"/>
      <c r="J477" s="21"/>
      <c r="K477" s="8"/>
      <c r="R477" s="8"/>
      <c r="S477" s="8"/>
      <c r="T477" s="8"/>
      <c r="X477"/>
      <c r="AB477"/>
    </row>
    <row r="478" spans="6:28" x14ac:dyDescent="0.3">
      <c r="F478" s="8"/>
      <c r="J478" s="21"/>
      <c r="K478" s="8"/>
      <c r="R478" s="8"/>
      <c r="S478" s="8"/>
      <c r="T478" s="8"/>
      <c r="X478"/>
      <c r="AB478"/>
    </row>
    <row r="479" spans="6:28" x14ac:dyDescent="0.3">
      <c r="F479" s="8"/>
      <c r="J479" s="21"/>
      <c r="K479" s="8"/>
      <c r="R479" s="8"/>
      <c r="S479" s="8"/>
      <c r="T479" s="8"/>
      <c r="X479"/>
      <c r="AB479"/>
    </row>
    <row r="480" spans="6:28" x14ac:dyDescent="0.3">
      <c r="F480" s="8"/>
      <c r="J480" s="21"/>
      <c r="K480" s="8"/>
      <c r="R480" s="8"/>
      <c r="S480" s="8"/>
      <c r="T480" s="8"/>
      <c r="X480"/>
      <c r="AB480"/>
    </row>
    <row r="481" spans="6:28" x14ac:dyDescent="0.3">
      <c r="F481" s="8"/>
      <c r="J481" s="21"/>
      <c r="K481" s="8"/>
      <c r="R481" s="8"/>
      <c r="S481" s="8"/>
      <c r="T481" s="8"/>
      <c r="X481"/>
      <c r="AB481"/>
    </row>
    <row r="482" spans="6:28" x14ac:dyDescent="0.3">
      <c r="F482" s="8"/>
      <c r="J482" s="21"/>
      <c r="K482" s="8"/>
      <c r="R482" s="8"/>
      <c r="S482" s="8"/>
      <c r="T482" s="8"/>
      <c r="X482"/>
      <c r="AB482"/>
    </row>
    <row r="483" spans="6:28" x14ac:dyDescent="0.3">
      <c r="F483" s="8"/>
      <c r="J483" s="21"/>
      <c r="K483" s="8"/>
      <c r="R483" s="8"/>
      <c r="S483" s="8"/>
      <c r="T483" s="8"/>
      <c r="X483"/>
      <c r="AB483"/>
    </row>
    <row r="484" spans="6:28" x14ac:dyDescent="0.3">
      <c r="F484" s="8"/>
      <c r="J484" s="21"/>
      <c r="K484" s="8"/>
      <c r="R484" s="8"/>
      <c r="S484" s="8"/>
      <c r="T484" s="8"/>
      <c r="X484"/>
      <c r="AB484"/>
    </row>
    <row r="485" spans="6:28" x14ac:dyDescent="0.3">
      <c r="F485" s="8"/>
      <c r="J485" s="21"/>
      <c r="K485" s="8"/>
      <c r="R485" s="8"/>
      <c r="S485" s="8"/>
      <c r="T485" s="8"/>
      <c r="X485"/>
      <c r="AB485"/>
    </row>
    <row r="486" spans="6:28" x14ac:dyDescent="0.3">
      <c r="F486" s="8"/>
      <c r="J486" s="21"/>
      <c r="K486" s="8"/>
      <c r="R486" s="8"/>
      <c r="S486" s="8"/>
      <c r="T486" s="8"/>
      <c r="X486"/>
      <c r="AB486"/>
    </row>
    <row r="488" spans="6:28" x14ac:dyDescent="0.3">
      <c r="S488" s="14">
        <f>SUBTOTAL(9,S4:S127)</f>
        <v>784.56000000000017</v>
      </c>
      <c r="T488" s="14">
        <f>SUBTOTAL(9,T9:T134)</f>
        <v>503.15999999999985</v>
      </c>
    </row>
    <row r="489" spans="6:28" x14ac:dyDescent="0.3">
      <c r="S489" s="14">
        <f>S488/3</f>
        <v>261.52000000000004</v>
      </c>
      <c r="T489" s="14">
        <f>T488/3</f>
        <v>167.71999999999994</v>
      </c>
    </row>
  </sheetData>
  <autoFilter ref="J1:P486" xr:uid="{00000000-0009-0000-0000-000000000000}"/>
  <mergeCells count="19">
    <mergeCell ref="C109:E109"/>
    <mergeCell ref="C116:E116"/>
    <mergeCell ref="C115:E115"/>
    <mergeCell ref="C127:E127"/>
    <mergeCell ref="A135:Q135"/>
    <mergeCell ref="G1:I1"/>
    <mergeCell ref="C6:E6"/>
    <mergeCell ref="C13:E13"/>
    <mergeCell ref="C19:E19"/>
    <mergeCell ref="C29:E29"/>
    <mergeCell ref="C79:E79"/>
    <mergeCell ref="C87:E87"/>
    <mergeCell ref="C94:E94"/>
    <mergeCell ref="C101:E101"/>
    <mergeCell ref="C37:E37"/>
    <mergeCell ref="C44:E44"/>
    <mergeCell ref="C53:E53"/>
    <mergeCell ref="C61:E61"/>
    <mergeCell ref="C71:E7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4"/>
  <sheetViews>
    <sheetView workbookViewId="0">
      <selection activeCell="F10" sqref="F6:F10"/>
    </sheetView>
  </sheetViews>
  <sheetFormatPr defaultRowHeight="14.4" x14ac:dyDescent="0.3"/>
  <cols>
    <col min="1" max="1" width="3.44140625" customWidth="1"/>
    <col min="2" max="2" width="7.44140625" bestFit="1" customWidth="1"/>
    <col min="3" max="3" width="28.5546875" bestFit="1" customWidth="1"/>
    <col min="4" max="5" width="10.21875" bestFit="1" customWidth="1"/>
    <col min="6" max="6" width="6.88671875" customWidth="1"/>
    <col min="7" max="7" width="3.21875" customWidth="1"/>
  </cols>
  <sheetData>
    <row r="1" spans="2:6" ht="15" thickBot="1" x14ac:dyDescent="0.35"/>
    <row r="2" spans="2:6" ht="21.6" thickBot="1" x14ac:dyDescent="0.45">
      <c r="B2" s="69" t="s">
        <v>149</v>
      </c>
      <c r="C2" s="70"/>
      <c r="D2" s="71"/>
      <c r="E2" s="71"/>
      <c r="F2" s="72"/>
    </row>
    <row r="3" spans="2:6" ht="21.6" thickBot="1" x14ac:dyDescent="0.45">
      <c r="B3" s="77" t="s">
        <v>5</v>
      </c>
      <c r="C3" s="78"/>
      <c r="D3" s="79"/>
      <c r="E3" s="75">
        <v>45349</v>
      </c>
      <c r="F3" s="76"/>
    </row>
    <row r="4" spans="2:6" ht="18.600000000000001" thickBot="1" x14ac:dyDescent="0.35">
      <c r="B4" s="67" t="s">
        <v>6</v>
      </c>
      <c r="C4" s="67" t="s">
        <v>4</v>
      </c>
      <c r="D4" s="73" t="s">
        <v>154</v>
      </c>
      <c r="E4" s="74"/>
      <c r="F4" s="67" t="s">
        <v>7</v>
      </c>
    </row>
    <row r="5" spans="2:6" ht="18.600000000000001" thickBot="1" x14ac:dyDescent="0.35">
      <c r="B5" s="68"/>
      <c r="C5" s="68"/>
      <c r="D5" s="47" t="s">
        <v>152</v>
      </c>
      <c r="E5" s="47" t="s">
        <v>153</v>
      </c>
      <c r="F5" s="68"/>
    </row>
    <row r="6" spans="2:6" ht="18" x14ac:dyDescent="0.35">
      <c r="B6" s="28">
        <v>1</v>
      </c>
      <c r="C6" s="27" t="s">
        <v>140</v>
      </c>
      <c r="D6" s="49"/>
      <c r="E6" s="49"/>
      <c r="F6" s="29">
        <v>8</v>
      </c>
    </row>
    <row r="7" spans="2:6" ht="18" x14ac:dyDescent="0.35">
      <c r="B7" s="2">
        <f>B6+1</f>
        <v>2</v>
      </c>
      <c r="C7" s="25" t="s">
        <v>141</v>
      </c>
      <c r="D7" s="50"/>
      <c r="E7" s="50"/>
      <c r="F7" s="15">
        <v>5</v>
      </c>
    </row>
    <row r="8" spans="2:6" ht="18" x14ac:dyDescent="0.35">
      <c r="B8" s="2">
        <f t="shared" ref="B8:B13" si="0">B7+1</f>
        <v>3</v>
      </c>
      <c r="C8" s="25" t="s">
        <v>142</v>
      </c>
      <c r="D8" s="50"/>
      <c r="E8" s="50"/>
      <c r="F8" s="15">
        <v>6</v>
      </c>
    </row>
    <row r="9" spans="2:6" ht="18" x14ac:dyDescent="0.35">
      <c r="B9" s="2">
        <f t="shared" si="0"/>
        <v>4</v>
      </c>
      <c r="C9" s="25" t="s">
        <v>143</v>
      </c>
      <c r="D9" s="50"/>
      <c r="E9" s="50"/>
      <c r="F9" s="15">
        <v>3</v>
      </c>
    </row>
    <row r="10" spans="2:6" ht="18" x14ac:dyDescent="0.35">
      <c r="B10" s="2">
        <f t="shared" si="0"/>
        <v>5</v>
      </c>
      <c r="C10" s="25" t="s">
        <v>144</v>
      </c>
      <c r="D10" s="50"/>
      <c r="E10" s="50"/>
      <c r="F10" s="15">
        <v>3</v>
      </c>
    </row>
    <row r="11" spans="2:6" ht="18" x14ac:dyDescent="0.35">
      <c r="B11" s="2">
        <f t="shared" si="0"/>
        <v>6</v>
      </c>
      <c r="C11" s="25" t="s">
        <v>147</v>
      </c>
      <c r="D11" s="50"/>
      <c r="E11" s="50" t="s">
        <v>155</v>
      </c>
      <c r="F11" s="15">
        <v>1</v>
      </c>
    </row>
    <row r="12" spans="2:6" ht="18" x14ac:dyDescent="0.35">
      <c r="B12" s="2">
        <f t="shared" si="0"/>
        <v>7</v>
      </c>
      <c r="C12" s="25" t="s">
        <v>148</v>
      </c>
      <c r="D12" s="50"/>
      <c r="E12" s="50" t="s">
        <v>156</v>
      </c>
      <c r="F12" s="45">
        <v>3</v>
      </c>
    </row>
    <row r="13" spans="2:6" ht="18" x14ac:dyDescent="0.35">
      <c r="B13" s="2">
        <f t="shared" si="0"/>
        <v>8</v>
      </c>
      <c r="C13" s="25" t="s">
        <v>145</v>
      </c>
      <c r="D13" s="50"/>
      <c r="E13" s="50" t="s">
        <v>157</v>
      </c>
      <c r="F13" s="15">
        <v>4</v>
      </c>
    </row>
    <row r="14" spans="2:6" ht="18.600000000000001" thickBot="1" x14ac:dyDescent="0.4">
      <c r="B14" s="16">
        <f>B13+1</f>
        <v>9</v>
      </c>
      <c r="C14" s="26" t="s">
        <v>146</v>
      </c>
      <c r="D14" s="51" t="s">
        <v>158</v>
      </c>
      <c r="E14" s="51"/>
      <c r="F14" s="17">
        <v>44</v>
      </c>
    </row>
  </sheetData>
  <mergeCells count="7">
    <mergeCell ref="F4:F5"/>
    <mergeCell ref="B4:B5"/>
    <mergeCell ref="C4:C5"/>
    <mergeCell ref="B2:F2"/>
    <mergeCell ref="D4:E4"/>
    <mergeCell ref="E3:F3"/>
    <mergeCell ref="B3:D3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486"/>
  <sheetViews>
    <sheetView topLeftCell="A123" zoomScale="115" zoomScaleNormal="115" workbookViewId="0">
      <selection activeCell="C144" sqref="C144"/>
    </sheetView>
  </sheetViews>
  <sheetFormatPr defaultColWidth="9.109375" defaultRowHeight="14.4" x14ac:dyDescent="0.3"/>
  <cols>
    <col min="1" max="1" width="6.88671875" style="8" bestFit="1" customWidth="1"/>
    <col min="2" max="2" width="18.109375" style="8" bestFit="1" customWidth="1"/>
    <col min="3" max="3" width="4" style="8" bestFit="1" customWidth="1"/>
    <col min="4" max="4" width="5.109375" style="8" bestFit="1" customWidth="1"/>
    <col min="5" max="5" width="4" style="8" bestFit="1" customWidth="1"/>
    <col min="6" max="6" width="15.77734375" style="21" bestFit="1" customWidth="1"/>
    <col min="7" max="8" width="5.109375" style="8" bestFit="1" customWidth="1"/>
    <col min="9" max="9" width="4.6640625" style="8" bestFit="1" customWidth="1"/>
    <col min="10" max="10" width="26.6640625" style="35" bestFit="1" customWidth="1"/>
    <col min="11" max="11" width="2.21875" style="12" bestFit="1" customWidth="1"/>
    <col min="12" max="12" width="3.33203125" style="8" bestFit="1" customWidth="1"/>
    <col min="13" max="13" width="3.88671875" style="8" bestFit="1" customWidth="1"/>
    <col min="14" max="14" width="5" style="8" bestFit="1" customWidth="1"/>
    <col min="15" max="15" width="3.88671875" style="8" bestFit="1" customWidth="1"/>
    <col min="16" max="16" width="5" style="8" bestFit="1" customWidth="1"/>
    <col min="17" max="17" width="6.44140625" style="8" bestFit="1" customWidth="1"/>
    <col min="18" max="18" width="11.33203125" style="14" customWidth="1"/>
    <col min="19" max="20" width="7.6640625" style="14" bestFit="1" customWidth="1"/>
    <col min="21" max="21" width="7" style="14" bestFit="1" customWidth="1"/>
    <col min="22" max="22" width="8.109375" style="14" bestFit="1" customWidth="1"/>
    <col min="23" max="23" width="17" style="8" bestFit="1" customWidth="1"/>
    <col min="24" max="24" width="32.21875" style="21" bestFit="1" customWidth="1"/>
    <col min="25" max="25" width="9.109375" style="8"/>
    <col min="26" max="26" width="26.6640625" style="35" bestFit="1" customWidth="1"/>
    <col min="27" max="29" width="9.109375" style="8"/>
    <col min="30" max="30" width="26.6640625" style="35" bestFit="1" customWidth="1"/>
    <col min="31" max="259" width="9.109375" style="8"/>
    <col min="260" max="260" width="14.5546875" style="8" customWidth="1"/>
    <col min="261" max="261" width="33.21875" style="8" bestFit="1" customWidth="1"/>
    <col min="262" max="262" width="10.88671875" style="8" bestFit="1" customWidth="1"/>
    <col min="263" max="263" width="12.88671875" style="8" bestFit="1" customWidth="1"/>
    <col min="264" max="264" width="7.44140625" style="8" customWidth="1"/>
    <col min="265" max="265" width="30.21875" style="8" bestFit="1" customWidth="1"/>
    <col min="266" max="266" width="7.77734375" style="8" customWidth="1"/>
    <col min="267" max="267" width="8.109375" style="8" customWidth="1"/>
    <col min="268" max="268" width="9" style="8" customWidth="1"/>
    <col min="269" max="269" width="8.5546875" style="8" customWidth="1"/>
    <col min="270" max="270" width="8.33203125" style="8" customWidth="1"/>
    <col min="271" max="271" width="8.5546875" style="8" customWidth="1"/>
    <col min="272" max="272" width="18.6640625" style="8" customWidth="1"/>
    <col min="273" max="273" width="13.5546875" style="8" customWidth="1"/>
    <col min="274" max="274" width="11.44140625" style="8" customWidth="1"/>
    <col min="275" max="275" width="11.6640625" style="8" customWidth="1"/>
    <col min="276" max="276" width="11.5546875" style="8" customWidth="1"/>
    <col min="277" max="277" width="15" style="8" customWidth="1"/>
    <col min="278" max="515" width="9.109375" style="8"/>
    <col min="516" max="516" width="14.5546875" style="8" customWidth="1"/>
    <col min="517" max="517" width="33.21875" style="8" bestFit="1" customWidth="1"/>
    <col min="518" max="518" width="10.88671875" style="8" bestFit="1" customWidth="1"/>
    <col min="519" max="519" width="12.88671875" style="8" bestFit="1" customWidth="1"/>
    <col min="520" max="520" width="7.44140625" style="8" customWidth="1"/>
    <col min="521" max="521" width="30.21875" style="8" bestFit="1" customWidth="1"/>
    <col min="522" max="522" width="7.77734375" style="8" customWidth="1"/>
    <col min="523" max="523" width="8.109375" style="8" customWidth="1"/>
    <col min="524" max="524" width="9" style="8" customWidth="1"/>
    <col min="525" max="525" width="8.5546875" style="8" customWidth="1"/>
    <col min="526" max="526" width="8.33203125" style="8" customWidth="1"/>
    <col min="527" max="527" width="8.5546875" style="8" customWidth="1"/>
    <col min="528" max="528" width="18.6640625" style="8" customWidth="1"/>
    <col min="529" max="529" width="13.5546875" style="8" customWidth="1"/>
    <col min="530" max="530" width="11.44140625" style="8" customWidth="1"/>
    <col min="531" max="531" width="11.6640625" style="8" customWidth="1"/>
    <col min="532" max="532" width="11.5546875" style="8" customWidth="1"/>
    <col min="533" max="533" width="15" style="8" customWidth="1"/>
    <col min="534" max="771" width="9.109375" style="8"/>
    <col min="772" max="772" width="14.5546875" style="8" customWidth="1"/>
    <col min="773" max="773" width="33.21875" style="8" bestFit="1" customWidth="1"/>
    <col min="774" max="774" width="10.88671875" style="8" bestFit="1" customWidth="1"/>
    <col min="775" max="775" width="12.88671875" style="8" bestFit="1" customWidth="1"/>
    <col min="776" max="776" width="7.44140625" style="8" customWidth="1"/>
    <col min="777" max="777" width="30.21875" style="8" bestFit="1" customWidth="1"/>
    <col min="778" max="778" width="7.77734375" style="8" customWidth="1"/>
    <col min="779" max="779" width="8.109375" style="8" customWidth="1"/>
    <col min="780" max="780" width="9" style="8" customWidth="1"/>
    <col min="781" max="781" width="8.5546875" style="8" customWidth="1"/>
    <col min="782" max="782" width="8.33203125" style="8" customWidth="1"/>
    <col min="783" max="783" width="8.5546875" style="8" customWidth="1"/>
    <col min="784" max="784" width="18.6640625" style="8" customWidth="1"/>
    <col min="785" max="785" width="13.5546875" style="8" customWidth="1"/>
    <col min="786" max="786" width="11.44140625" style="8" customWidth="1"/>
    <col min="787" max="787" width="11.6640625" style="8" customWidth="1"/>
    <col min="788" max="788" width="11.5546875" style="8" customWidth="1"/>
    <col min="789" max="789" width="15" style="8" customWidth="1"/>
    <col min="790" max="1027" width="9.109375" style="8"/>
    <col min="1028" max="1028" width="14.5546875" style="8" customWidth="1"/>
    <col min="1029" max="1029" width="33.21875" style="8" bestFit="1" customWidth="1"/>
    <col min="1030" max="1030" width="10.88671875" style="8" bestFit="1" customWidth="1"/>
    <col min="1031" max="1031" width="12.88671875" style="8" bestFit="1" customWidth="1"/>
    <col min="1032" max="1032" width="7.44140625" style="8" customWidth="1"/>
    <col min="1033" max="1033" width="30.21875" style="8" bestFit="1" customWidth="1"/>
    <col min="1034" max="1034" width="7.77734375" style="8" customWidth="1"/>
    <col min="1035" max="1035" width="8.109375" style="8" customWidth="1"/>
    <col min="1036" max="1036" width="9" style="8" customWidth="1"/>
    <col min="1037" max="1037" width="8.5546875" style="8" customWidth="1"/>
    <col min="1038" max="1038" width="8.33203125" style="8" customWidth="1"/>
    <col min="1039" max="1039" width="8.5546875" style="8" customWidth="1"/>
    <col min="1040" max="1040" width="18.6640625" style="8" customWidth="1"/>
    <col min="1041" max="1041" width="13.5546875" style="8" customWidth="1"/>
    <col min="1042" max="1042" width="11.44140625" style="8" customWidth="1"/>
    <col min="1043" max="1043" width="11.6640625" style="8" customWidth="1"/>
    <col min="1044" max="1044" width="11.5546875" style="8" customWidth="1"/>
    <col min="1045" max="1045" width="15" style="8" customWidth="1"/>
    <col min="1046" max="1283" width="9.109375" style="8"/>
    <col min="1284" max="1284" width="14.5546875" style="8" customWidth="1"/>
    <col min="1285" max="1285" width="33.21875" style="8" bestFit="1" customWidth="1"/>
    <col min="1286" max="1286" width="10.88671875" style="8" bestFit="1" customWidth="1"/>
    <col min="1287" max="1287" width="12.88671875" style="8" bestFit="1" customWidth="1"/>
    <col min="1288" max="1288" width="7.44140625" style="8" customWidth="1"/>
    <col min="1289" max="1289" width="30.21875" style="8" bestFit="1" customWidth="1"/>
    <col min="1290" max="1290" width="7.77734375" style="8" customWidth="1"/>
    <col min="1291" max="1291" width="8.109375" style="8" customWidth="1"/>
    <col min="1292" max="1292" width="9" style="8" customWidth="1"/>
    <col min="1293" max="1293" width="8.5546875" style="8" customWidth="1"/>
    <col min="1294" max="1294" width="8.33203125" style="8" customWidth="1"/>
    <col min="1295" max="1295" width="8.5546875" style="8" customWidth="1"/>
    <col min="1296" max="1296" width="18.6640625" style="8" customWidth="1"/>
    <col min="1297" max="1297" width="13.5546875" style="8" customWidth="1"/>
    <col min="1298" max="1298" width="11.44140625" style="8" customWidth="1"/>
    <col min="1299" max="1299" width="11.6640625" style="8" customWidth="1"/>
    <col min="1300" max="1300" width="11.5546875" style="8" customWidth="1"/>
    <col min="1301" max="1301" width="15" style="8" customWidth="1"/>
    <col min="1302" max="1539" width="9.109375" style="8"/>
    <col min="1540" max="1540" width="14.5546875" style="8" customWidth="1"/>
    <col min="1541" max="1541" width="33.21875" style="8" bestFit="1" customWidth="1"/>
    <col min="1542" max="1542" width="10.88671875" style="8" bestFit="1" customWidth="1"/>
    <col min="1543" max="1543" width="12.88671875" style="8" bestFit="1" customWidth="1"/>
    <col min="1544" max="1544" width="7.44140625" style="8" customWidth="1"/>
    <col min="1545" max="1545" width="30.21875" style="8" bestFit="1" customWidth="1"/>
    <col min="1546" max="1546" width="7.77734375" style="8" customWidth="1"/>
    <col min="1547" max="1547" width="8.109375" style="8" customWidth="1"/>
    <col min="1548" max="1548" width="9" style="8" customWidth="1"/>
    <col min="1549" max="1549" width="8.5546875" style="8" customWidth="1"/>
    <col min="1550" max="1550" width="8.33203125" style="8" customWidth="1"/>
    <col min="1551" max="1551" width="8.5546875" style="8" customWidth="1"/>
    <col min="1552" max="1552" width="18.6640625" style="8" customWidth="1"/>
    <col min="1553" max="1553" width="13.5546875" style="8" customWidth="1"/>
    <col min="1554" max="1554" width="11.44140625" style="8" customWidth="1"/>
    <col min="1555" max="1555" width="11.6640625" style="8" customWidth="1"/>
    <col min="1556" max="1556" width="11.5546875" style="8" customWidth="1"/>
    <col min="1557" max="1557" width="15" style="8" customWidth="1"/>
    <col min="1558" max="1795" width="9.109375" style="8"/>
    <col min="1796" max="1796" width="14.5546875" style="8" customWidth="1"/>
    <col min="1797" max="1797" width="33.21875" style="8" bestFit="1" customWidth="1"/>
    <col min="1798" max="1798" width="10.88671875" style="8" bestFit="1" customWidth="1"/>
    <col min="1799" max="1799" width="12.88671875" style="8" bestFit="1" customWidth="1"/>
    <col min="1800" max="1800" width="7.44140625" style="8" customWidth="1"/>
    <col min="1801" max="1801" width="30.21875" style="8" bestFit="1" customWidth="1"/>
    <col min="1802" max="1802" width="7.77734375" style="8" customWidth="1"/>
    <col min="1803" max="1803" width="8.109375" style="8" customWidth="1"/>
    <col min="1804" max="1804" width="9" style="8" customWidth="1"/>
    <col min="1805" max="1805" width="8.5546875" style="8" customWidth="1"/>
    <col min="1806" max="1806" width="8.33203125" style="8" customWidth="1"/>
    <col min="1807" max="1807" width="8.5546875" style="8" customWidth="1"/>
    <col min="1808" max="1808" width="18.6640625" style="8" customWidth="1"/>
    <col min="1809" max="1809" width="13.5546875" style="8" customWidth="1"/>
    <col min="1810" max="1810" width="11.44140625" style="8" customWidth="1"/>
    <col min="1811" max="1811" width="11.6640625" style="8" customWidth="1"/>
    <col min="1812" max="1812" width="11.5546875" style="8" customWidth="1"/>
    <col min="1813" max="1813" width="15" style="8" customWidth="1"/>
    <col min="1814" max="2051" width="9.109375" style="8"/>
    <col min="2052" max="2052" width="14.5546875" style="8" customWidth="1"/>
    <col min="2053" max="2053" width="33.21875" style="8" bestFit="1" customWidth="1"/>
    <col min="2054" max="2054" width="10.88671875" style="8" bestFit="1" customWidth="1"/>
    <col min="2055" max="2055" width="12.88671875" style="8" bestFit="1" customWidth="1"/>
    <col min="2056" max="2056" width="7.44140625" style="8" customWidth="1"/>
    <col min="2057" max="2057" width="30.21875" style="8" bestFit="1" customWidth="1"/>
    <col min="2058" max="2058" width="7.77734375" style="8" customWidth="1"/>
    <col min="2059" max="2059" width="8.109375" style="8" customWidth="1"/>
    <col min="2060" max="2060" width="9" style="8" customWidth="1"/>
    <col min="2061" max="2061" width="8.5546875" style="8" customWidth="1"/>
    <col min="2062" max="2062" width="8.33203125" style="8" customWidth="1"/>
    <col min="2063" max="2063" width="8.5546875" style="8" customWidth="1"/>
    <col min="2064" max="2064" width="18.6640625" style="8" customWidth="1"/>
    <col min="2065" max="2065" width="13.5546875" style="8" customWidth="1"/>
    <col min="2066" max="2066" width="11.44140625" style="8" customWidth="1"/>
    <col min="2067" max="2067" width="11.6640625" style="8" customWidth="1"/>
    <col min="2068" max="2068" width="11.5546875" style="8" customWidth="1"/>
    <col min="2069" max="2069" width="15" style="8" customWidth="1"/>
    <col min="2070" max="2307" width="9.109375" style="8"/>
    <col min="2308" max="2308" width="14.5546875" style="8" customWidth="1"/>
    <col min="2309" max="2309" width="33.21875" style="8" bestFit="1" customWidth="1"/>
    <col min="2310" max="2310" width="10.88671875" style="8" bestFit="1" customWidth="1"/>
    <col min="2311" max="2311" width="12.88671875" style="8" bestFit="1" customWidth="1"/>
    <col min="2312" max="2312" width="7.44140625" style="8" customWidth="1"/>
    <col min="2313" max="2313" width="30.21875" style="8" bestFit="1" customWidth="1"/>
    <col min="2314" max="2314" width="7.77734375" style="8" customWidth="1"/>
    <col min="2315" max="2315" width="8.109375" style="8" customWidth="1"/>
    <col min="2316" max="2316" width="9" style="8" customWidth="1"/>
    <col min="2317" max="2317" width="8.5546875" style="8" customWidth="1"/>
    <col min="2318" max="2318" width="8.33203125" style="8" customWidth="1"/>
    <col min="2319" max="2319" width="8.5546875" style="8" customWidth="1"/>
    <col min="2320" max="2320" width="18.6640625" style="8" customWidth="1"/>
    <col min="2321" max="2321" width="13.5546875" style="8" customWidth="1"/>
    <col min="2322" max="2322" width="11.44140625" style="8" customWidth="1"/>
    <col min="2323" max="2323" width="11.6640625" style="8" customWidth="1"/>
    <col min="2324" max="2324" width="11.5546875" style="8" customWidth="1"/>
    <col min="2325" max="2325" width="15" style="8" customWidth="1"/>
    <col min="2326" max="2563" width="9.109375" style="8"/>
    <col min="2564" max="2564" width="14.5546875" style="8" customWidth="1"/>
    <col min="2565" max="2565" width="33.21875" style="8" bestFit="1" customWidth="1"/>
    <col min="2566" max="2566" width="10.88671875" style="8" bestFit="1" customWidth="1"/>
    <col min="2567" max="2567" width="12.88671875" style="8" bestFit="1" customWidth="1"/>
    <col min="2568" max="2568" width="7.44140625" style="8" customWidth="1"/>
    <col min="2569" max="2569" width="30.21875" style="8" bestFit="1" customWidth="1"/>
    <col min="2570" max="2570" width="7.77734375" style="8" customWidth="1"/>
    <col min="2571" max="2571" width="8.109375" style="8" customWidth="1"/>
    <col min="2572" max="2572" width="9" style="8" customWidth="1"/>
    <col min="2573" max="2573" width="8.5546875" style="8" customWidth="1"/>
    <col min="2574" max="2574" width="8.33203125" style="8" customWidth="1"/>
    <col min="2575" max="2575" width="8.5546875" style="8" customWidth="1"/>
    <col min="2576" max="2576" width="18.6640625" style="8" customWidth="1"/>
    <col min="2577" max="2577" width="13.5546875" style="8" customWidth="1"/>
    <col min="2578" max="2578" width="11.44140625" style="8" customWidth="1"/>
    <col min="2579" max="2579" width="11.6640625" style="8" customWidth="1"/>
    <col min="2580" max="2580" width="11.5546875" style="8" customWidth="1"/>
    <col min="2581" max="2581" width="15" style="8" customWidth="1"/>
    <col min="2582" max="2819" width="9.109375" style="8"/>
    <col min="2820" max="2820" width="14.5546875" style="8" customWidth="1"/>
    <col min="2821" max="2821" width="33.21875" style="8" bestFit="1" customWidth="1"/>
    <col min="2822" max="2822" width="10.88671875" style="8" bestFit="1" customWidth="1"/>
    <col min="2823" max="2823" width="12.88671875" style="8" bestFit="1" customWidth="1"/>
    <col min="2824" max="2824" width="7.44140625" style="8" customWidth="1"/>
    <col min="2825" max="2825" width="30.21875" style="8" bestFit="1" customWidth="1"/>
    <col min="2826" max="2826" width="7.77734375" style="8" customWidth="1"/>
    <col min="2827" max="2827" width="8.109375" style="8" customWidth="1"/>
    <col min="2828" max="2828" width="9" style="8" customWidth="1"/>
    <col min="2829" max="2829" width="8.5546875" style="8" customWidth="1"/>
    <col min="2830" max="2830" width="8.33203125" style="8" customWidth="1"/>
    <col min="2831" max="2831" width="8.5546875" style="8" customWidth="1"/>
    <col min="2832" max="2832" width="18.6640625" style="8" customWidth="1"/>
    <col min="2833" max="2833" width="13.5546875" style="8" customWidth="1"/>
    <col min="2834" max="2834" width="11.44140625" style="8" customWidth="1"/>
    <col min="2835" max="2835" width="11.6640625" style="8" customWidth="1"/>
    <col min="2836" max="2836" width="11.5546875" style="8" customWidth="1"/>
    <col min="2837" max="2837" width="15" style="8" customWidth="1"/>
    <col min="2838" max="3075" width="9.109375" style="8"/>
    <col min="3076" max="3076" width="14.5546875" style="8" customWidth="1"/>
    <col min="3077" max="3077" width="33.21875" style="8" bestFit="1" customWidth="1"/>
    <col min="3078" max="3078" width="10.88671875" style="8" bestFit="1" customWidth="1"/>
    <col min="3079" max="3079" width="12.88671875" style="8" bestFit="1" customWidth="1"/>
    <col min="3080" max="3080" width="7.44140625" style="8" customWidth="1"/>
    <col min="3081" max="3081" width="30.21875" style="8" bestFit="1" customWidth="1"/>
    <col min="3082" max="3082" width="7.77734375" style="8" customWidth="1"/>
    <col min="3083" max="3083" width="8.109375" style="8" customWidth="1"/>
    <col min="3084" max="3084" width="9" style="8" customWidth="1"/>
    <col min="3085" max="3085" width="8.5546875" style="8" customWidth="1"/>
    <col min="3086" max="3086" width="8.33203125" style="8" customWidth="1"/>
    <col min="3087" max="3087" width="8.5546875" style="8" customWidth="1"/>
    <col min="3088" max="3088" width="18.6640625" style="8" customWidth="1"/>
    <col min="3089" max="3089" width="13.5546875" style="8" customWidth="1"/>
    <col min="3090" max="3090" width="11.44140625" style="8" customWidth="1"/>
    <col min="3091" max="3091" width="11.6640625" style="8" customWidth="1"/>
    <col min="3092" max="3092" width="11.5546875" style="8" customWidth="1"/>
    <col min="3093" max="3093" width="15" style="8" customWidth="1"/>
    <col min="3094" max="3331" width="9.109375" style="8"/>
    <col min="3332" max="3332" width="14.5546875" style="8" customWidth="1"/>
    <col min="3333" max="3333" width="33.21875" style="8" bestFit="1" customWidth="1"/>
    <col min="3334" max="3334" width="10.88671875" style="8" bestFit="1" customWidth="1"/>
    <col min="3335" max="3335" width="12.88671875" style="8" bestFit="1" customWidth="1"/>
    <col min="3336" max="3336" width="7.44140625" style="8" customWidth="1"/>
    <col min="3337" max="3337" width="30.21875" style="8" bestFit="1" customWidth="1"/>
    <col min="3338" max="3338" width="7.77734375" style="8" customWidth="1"/>
    <col min="3339" max="3339" width="8.109375" style="8" customWidth="1"/>
    <col min="3340" max="3340" width="9" style="8" customWidth="1"/>
    <col min="3341" max="3341" width="8.5546875" style="8" customWidth="1"/>
    <col min="3342" max="3342" width="8.33203125" style="8" customWidth="1"/>
    <col min="3343" max="3343" width="8.5546875" style="8" customWidth="1"/>
    <col min="3344" max="3344" width="18.6640625" style="8" customWidth="1"/>
    <col min="3345" max="3345" width="13.5546875" style="8" customWidth="1"/>
    <col min="3346" max="3346" width="11.44140625" style="8" customWidth="1"/>
    <col min="3347" max="3347" width="11.6640625" style="8" customWidth="1"/>
    <col min="3348" max="3348" width="11.5546875" style="8" customWidth="1"/>
    <col min="3349" max="3349" width="15" style="8" customWidth="1"/>
    <col min="3350" max="3587" width="9.109375" style="8"/>
    <col min="3588" max="3588" width="14.5546875" style="8" customWidth="1"/>
    <col min="3589" max="3589" width="33.21875" style="8" bestFit="1" customWidth="1"/>
    <col min="3590" max="3590" width="10.88671875" style="8" bestFit="1" customWidth="1"/>
    <col min="3591" max="3591" width="12.88671875" style="8" bestFit="1" customWidth="1"/>
    <col min="3592" max="3592" width="7.44140625" style="8" customWidth="1"/>
    <col min="3593" max="3593" width="30.21875" style="8" bestFit="1" customWidth="1"/>
    <col min="3594" max="3594" width="7.77734375" style="8" customWidth="1"/>
    <col min="3595" max="3595" width="8.109375" style="8" customWidth="1"/>
    <col min="3596" max="3596" width="9" style="8" customWidth="1"/>
    <col min="3597" max="3597" width="8.5546875" style="8" customWidth="1"/>
    <col min="3598" max="3598" width="8.33203125" style="8" customWidth="1"/>
    <col min="3599" max="3599" width="8.5546875" style="8" customWidth="1"/>
    <col min="3600" max="3600" width="18.6640625" style="8" customWidth="1"/>
    <col min="3601" max="3601" width="13.5546875" style="8" customWidth="1"/>
    <col min="3602" max="3602" width="11.44140625" style="8" customWidth="1"/>
    <col min="3603" max="3603" width="11.6640625" style="8" customWidth="1"/>
    <col min="3604" max="3604" width="11.5546875" style="8" customWidth="1"/>
    <col min="3605" max="3605" width="15" style="8" customWidth="1"/>
    <col min="3606" max="3843" width="9.109375" style="8"/>
    <col min="3844" max="3844" width="14.5546875" style="8" customWidth="1"/>
    <col min="3845" max="3845" width="33.21875" style="8" bestFit="1" customWidth="1"/>
    <col min="3846" max="3846" width="10.88671875" style="8" bestFit="1" customWidth="1"/>
    <col min="3847" max="3847" width="12.88671875" style="8" bestFit="1" customWidth="1"/>
    <col min="3848" max="3848" width="7.44140625" style="8" customWidth="1"/>
    <col min="3849" max="3849" width="30.21875" style="8" bestFit="1" customWidth="1"/>
    <col min="3850" max="3850" width="7.77734375" style="8" customWidth="1"/>
    <col min="3851" max="3851" width="8.109375" style="8" customWidth="1"/>
    <col min="3852" max="3852" width="9" style="8" customWidth="1"/>
    <col min="3853" max="3853" width="8.5546875" style="8" customWidth="1"/>
    <col min="3854" max="3854" width="8.33203125" style="8" customWidth="1"/>
    <col min="3855" max="3855" width="8.5546875" style="8" customWidth="1"/>
    <col min="3856" max="3856" width="18.6640625" style="8" customWidth="1"/>
    <col min="3857" max="3857" width="13.5546875" style="8" customWidth="1"/>
    <col min="3858" max="3858" width="11.44140625" style="8" customWidth="1"/>
    <col min="3859" max="3859" width="11.6640625" style="8" customWidth="1"/>
    <col min="3860" max="3860" width="11.5546875" style="8" customWidth="1"/>
    <col min="3861" max="3861" width="15" style="8" customWidth="1"/>
    <col min="3862" max="4099" width="9.109375" style="8"/>
    <col min="4100" max="4100" width="14.5546875" style="8" customWidth="1"/>
    <col min="4101" max="4101" width="33.21875" style="8" bestFit="1" customWidth="1"/>
    <col min="4102" max="4102" width="10.88671875" style="8" bestFit="1" customWidth="1"/>
    <col min="4103" max="4103" width="12.88671875" style="8" bestFit="1" customWidth="1"/>
    <col min="4104" max="4104" width="7.44140625" style="8" customWidth="1"/>
    <col min="4105" max="4105" width="30.21875" style="8" bestFit="1" customWidth="1"/>
    <col min="4106" max="4106" width="7.77734375" style="8" customWidth="1"/>
    <col min="4107" max="4107" width="8.109375" style="8" customWidth="1"/>
    <col min="4108" max="4108" width="9" style="8" customWidth="1"/>
    <col min="4109" max="4109" width="8.5546875" style="8" customWidth="1"/>
    <col min="4110" max="4110" width="8.33203125" style="8" customWidth="1"/>
    <col min="4111" max="4111" width="8.5546875" style="8" customWidth="1"/>
    <col min="4112" max="4112" width="18.6640625" style="8" customWidth="1"/>
    <col min="4113" max="4113" width="13.5546875" style="8" customWidth="1"/>
    <col min="4114" max="4114" width="11.44140625" style="8" customWidth="1"/>
    <col min="4115" max="4115" width="11.6640625" style="8" customWidth="1"/>
    <col min="4116" max="4116" width="11.5546875" style="8" customWidth="1"/>
    <col min="4117" max="4117" width="15" style="8" customWidth="1"/>
    <col min="4118" max="4355" width="9.109375" style="8"/>
    <col min="4356" max="4356" width="14.5546875" style="8" customWidth="1"/>
    <col min="4357" max="4357" width="33.21875" style="8" bestFit="1" customWidth="1"/>
    <col min="4358" max="4358" width="10.88671875" style="8" bestFit="1" customWidth="1"/>
    <col min="4359" max="4359" width="12.88671875" style="8" bestFit="1" customWidth="1"/>
    <col min="4360" max="4360" width="7.44140625" style="8" customWidth="1"/>
    <col min="4361" max="4361" width="30.21875" style="8" bestFit="1" customWidth="1"/>
    <col min="4362" max="4362" width="7.77734375" style="8" customWidth="1"/>
    <col min="4363" max="4363" width="8.109375" style="8" customWidth="1"/>
    <col min="4364" max="4364" width="9" style="8" customWidth="1"/>
    <col min="4365" max="4365" width="8.5546875" style="8" customWidth="1"/>
    <col min="4366" max="4366" width="8.33203125" style="8" customWidth="1"/>
    <col min="4367" max="4367" width="8.5546875" style="8" customWidth="1"/>
    <col min="4368" max="4368" width="18.6640625" style="8" customWidth="1"/>
    <col min="4369" max="4369" width="13.5546875" style="8" customWidth="1"/>
    <col min="4370" max="4370" width="11.44140625" style="8" customWidth="1"/>
    <col min="4371" max="4371" width="11.6640625" style="8" customWidth="1"/>
    <col min="4372" max="4372" width="11.5546875" style="8" customWidth="1"/>
    <col min="4373" max="4373" width="15" style="8" customWidth="1"/>
    <col min="4374" max="4611" width="9.109375" style="8"/>
    <col min="4612" max="4612" width="14.5546875" style="8" customWidth="1"/>
    <col min="4613" max="4613" width="33.21875" style="8" bestFit="1" customWidth="1"/>
    <col min="4614" max="4614" width="10.88671875" style="8" bestFit="1" customWidth="1"/>
    <col min="4615" max="4615" width="12.88671875" style="8" bestFit="1" customWidth="1"/>
    <col min="4616" max="4616" width="7.44140625" style="8" customWidth="1"/>
    <col min="4617" max="4617" width="30.21875" style="8" bestFit="1" customWidth="1"/>
    <col min="4618" max="4618" width="7.77734375" style="8" customWidth="1"/>
    <col min="4619" max="4619" width="8.109375" style="8" customWidth="1"/>
    <col min="4620" max="4620" width="9" style="8" customWidth="1"/>
    <col min="4621" max="4621" width="8.5546875" style="8" customWidth="1"/>
    <col min="4622" max="4622" width="8.33203125" style="8" customWidth="1"/>
    <col min="4623" max="4623" width="8.5546875" style="8" customWidth="1"/>
    <col min="4624" max="4624" width="18.6640625" style="8" customWidth="1"/>
    <col min="4625" max="4625" width="13.5546875" style="8" customWidth="1"/>
    <col min="4626" max="4626" width="11.44140625" style="8" customWidth="1"/>
    <col min="4627" max="4627" width="11.6640625" style="8" customWidth="1"/>
    <col min="4628" max="4628" width="11.5546875" style="8" customWidth="1"/>
    <col min="4629" max="4629" width="15" style="8" customWidth="1"/>
    <col min="4630" max="4867" width="9.109375" style="8"/>
    <col min="4868" max="4868" width="14.5546875" style="8" customWidth="1"/>
    <col min="4869" max="4869" width="33.21875" style="8" bestFit="1" customWidth="1"/>
    <col min="4870" max="4870" width="10.88671875" style="8" bestFit="1" customWidth="1"/>
    <col min="4871" max="4871" width="12.88671875" style="8" bestFit="1" customWidth="1"/>
    <col min="4872" max="4872" width="7.44140625" style="8" customWidth="1"/>
    <col min="4873" max="4873" width="30.21875" style="8" bestFit="1" customWidth="1"/>
    <col min="4874" max="4874" width="7.77734375" style="8" customWidth="1"/>
    <col min="4875" max="4875" width="8.109375" style="8" customWidth="1"/>
    <col min="4876" max="4876" width="9" style="8" customWidth="1"/>
    <col min="4877" max="4877" width="8.5546875" style="8" customWidth="1"/>
    <col min="4878" max="4878" width="8.33203125" style="8" customWidth="1"/>
    <col min="4879" max="4879" width="8.5546875" style="8" customWidth="1"/>
    <col min="4880" max="4880" width="18.6640625" style="8" customWidth="1"/>
    <col min="4881" max="4881" width="13.5546875" style="8" customWidth="1"/>
    <col min="4882" max="4882" width="11.44140625" style="8" customWidth="1"/>
    <col min="4883" max="4883" width="11.6640625" style="8" customWidth="1"/>
    <col min="4884" max="4884" width="11.5546875" style="8" customWidth="1"/>
    <col min="4885" max="4885" width="15" style="8" customWidth="1"/>
    <col min="4886" max="5123" width="9.109375" style="8"/>
    <col min="5124" max="5124" width="14.5546875" style="8" customWidth="1"/>
    <col min="5125" max="5125" width="33.21875" style="8" bestFit="1" customWidth="1"/>
    <col min="5126" max="5126" width="10.88671875" style="8" bestFit="1" customWidth="1"/>
    <col min="5127" max="5127" width="12.88671875" style="8" bestFit="1" customWidth="1"/>
    <col min="5128" max="5128" width="7.44140625" style="8" customWidth="1"/>
    <col min="5129" max="5129" width="30.21875" style="8" bestFit="1" customWidth="1"/>
    <col min="5130" max="5130" width="7.77734375" style="8" customWidth="1"/>
    <col min="5131" max="5131" width="8.109375" style="8" customWidth="1"/>
    <col min="5132" max="5132" width="9" style="8" customWidth="1"/>
    <col min="5133" max="5133" width="8.5546875" style="8" customWidth="1"/>
    <col min="5134" max="5134" width="8.33203125" style="8" customWidth="1"/>
    <col min="5135" max="5135" width="8.5546875" style="8" customWidth="1"/>
    <col min="5136" max="5136" width="18.6640625" style="8" customWidth="1"/>
    <col min="5137" max="5137" width="13.5546875" style="8" customWidth="1"/>
    <col min="5138" max="5138" width="11.44140625" style="8" customWidth="1"/>
    <col min="5139" max="5139" width="11.6640625" style="8" customWidth="1"/>
    <col min="5140" max="5140" width="11.5546875" style="8" customWidth="1"/>
    <col min="5141" max="5141" width="15" style="8" customWidth="1"/>
    <col min="5142" max="5379" width="9.109375" style="8"/>
    <col min="5380" max="5380" width="14.5546875" style="8" customWidth="1"/>
    <col min="5381" max="5381" width="33.21875" style="8" bestFit="1" customWidth="1"/>
    <col min="5382" max="5382" width="10.88671875" style="8" bestFit="1" customWidth="1"/>
    <col min="5383" max="5383" width="12.88671875" style="8" bestFit="1" customWidth="1"/>
    <col min="5384" max="5384" width="7.44140625" style="8" customWidth="1"/>
    <col min="5385" max="5385" width="30.21875" style="8" bestFit="1" customWidth="1"/>
    <col min="5386" max="5386" width="7.77734375" style="8" customWidth="1"/>
    <col min="5387" max="5387" width="8.109375" style="8" customWidth="1"/>
    <col min="5388" max="5388" width="9" style="8" customWidth="1"/>
    <col min="5389" max="5389" width="8.5546875" style="8" customWidth="1"/>
    <col min="5390" max="5390" width="8.33203125" style="8" customWidth="1"/>
    <col min="5391" max="5391" width="8.5546875" style="8" customWidth="1"/>
    <col min="5392" max="5392" width="18.6640625" style="8" customWidth="1"/>
    <col min="5393" max="5393" width="13.5546875" style="8" customWidth="1"/>
    <col min="5394" max="5394" width="11.44140625" style="8" customWidth="1"/>
    <col min="5395" max="5395" width="11.6640625" style="8" customWidth="1"/>
    <col min="5396" max="5396" width="11.5546875" style="8" customWidth="1"/>
    <col min="5397" max="5397" width="15" style="8" customWidth="1"/>
    <col min="5398" max="5635" width="9.109375" style="8"/>
    <col min="5636" max="5636" width="14.5546875" style="8" customWidth="1"/>
    <col min="5637" max="5637" width="33.21875" style="8" bestFit="1" customWidth="1"/>
    <col min="5638" max="5638" width="10.88671875" style="8" bestFit="1" customWidth="1"/>
    <col min="5639" max="5639" width="12.88671875" style="8" bestFit="1" customWidth="1"/>
    <col min="5640" max="5640" width="7.44140625" style="8" customWidth="1"/>
    <col min="5641" max="5641" width="30.21875" style="8" bestFit="1" customWidth="1"/>
    <col min="5642" max="5642" width="7.77734375" style="8" customWidth="1"/>
    <col min="5643" max="5643" width="8.109375" style="8" customWidth="1"/>
    <col min="5644" max="5644" width="9" style="8" customWidth="1"/>
    <col min="5645" max="5645" width="8.5546875" style="8" customWidth="1"/>
    <col min="5646" max="5646" width="8.33203125" style="8" customWidth="1"/>
    <col min="5647" max="5647" width="8.5546875" style="8" customWidth="1"/>
    <col min="5648" max="5648" width="18.6640625" style="8" customWidth="1"/>
    <col min="5649" max="5649" width="13.5546875" style="8" customWidth="1"/>
    <col min="5650" max="5650" width="11.44140625" style="8" customWidth="1"/>
    <col min="5651" max="5651" width="11.6640625" style="8" customWidth="1"/>
    <col min="5652" max="5652" width="11.5546875" style="8" customWidth="1"/>
    <col min="5653" max="5653" width="15" style="8" customWidth="1"/>
    <col min="5654" max="5891" width="9.109375" style="8"/>
    <col min="5892" max="5892" width="14.5546875" style="8" customWidth="1"/>
    <col min="5893" max="5893" width="33.21875" style="8" bestFit="1" customWidth="1"/>
    <col min="5894" max="5894" width="10.88671875" style="8" bestFit="1" customWidth="1"/>
    <col min="5895" max="5895" width="12.88671875" style="8" bestFit="1" customWidth="1"/>
    <col min="5896" max="5896" width="7.44140625" style="8" customWidth="1"/>
    <col min="5897" max="5897" width="30.21875" style="8" bestFit="1" customWidth="1"/>
    <col min="5898" max="5898" width="7.77734375" style="8" customWidth="1"/>
    <col min="5899" max="5899" width="8.109375" style="8" customWidth="1"/>
    <col min="5900" max="5900" width="9" style="8" customWidth="1"/>
    <col min="5901" max="5901" width="8.5546875" style="8" customWidth="1"/>
    <col min="5902" max="5902" width="8.33203125" style="8" customWidth="1"/>
    <col min="5903" max="5903" width="8.5546875" style="8" customWidth="1"/>
    <col min="5904" max="5904" width="18.6640625" style="8" customWidth="1"/>
    <col min="5905" max="5905" width="13.5546875" style="8" customWidth="1"/>
    <col min="5906" max="5906" width="11.44140625" style="8" customWidth="1"/>
    <col min="5907" max="5907" width="11.6640625" style="8" customWidth="1"/>
    <col min="5908" max="5908" width="11.5546875" style="8" customWidth="1"/>
    <col min="5909" max="5909" width="15" style="8" customWidth="1"/>
    <col min="5910" max="6147" width="9.109375" style="8"/>
    <col min="6148" max="6148" width="14.5546875" style="8" customWidth="1"/>
    <col min="6149" max="6149" width="33.21875" style="8" bestFit="1" customWidth="1"/>
    <col min="6150" max="6150" width="10.88671875" style="8" bestFit="1" customWidth="1"/>
    <col min="6151" max="6151" width="12.88671875" style="8" bestFit="1" customWidth="1"/>
    <col min="6152" max="6152" width="7.44140625" style="8" customWidth="1"/>
    <col min="6153" max="6153" width="30.21875" style="8" bestFit="1" customWidth="1"/>
    <col min="6154" max="6154" width="7.77734375" style="8" customWidth="1"/>
    <col min="6155" max="6155" width="8.109375" style="8" customWidth="1"/>
    <col min="6156" max="6156" width="9" style="8" customWidth="1"/>
    <col min="6157" max="6157" width="8.5546875" style="8" customWidth="1"/>
    <col min="6158" max="6158" width="8.33203125" style="8" customWidth="1"/>
    <col min="6159" max="6159" width="8.5546875" style="8" customWidth="1"/>
    <col min="6160" max="6160" width="18.6640625" style="8" customWidth="1"/>
    <col min="6161" max="6161" width="13.5546875" style="8" customWidth="1"/>
    <col min="6162" max="6162" width="11.44140625" style="8" customWidth="1"/>
    <col min="6163" max="6163" width="11.6640625" style="8" customWidth="1"/>
    <col min="6164" max="6164" width="11.5546875" style="8" customWidth="1"/>
    <col min="6165" max="6165" width="15" style="8" customWidth="1"/>
    <col min="6166" max="6403" width="9.109375" style="8"/>
    <col min="6404" max="6404" width="14.5546875" style="8" customWidth="1"/>
    <col min="6405" max="6405" width="33.21875" style="8" bestFit="1" customWidth="1"/>
    <col min="6406" max="6406" width="10.88671875" style="8" bestFit="1" customWidth="1"/>
    <col min="6407" max="6407" width="12.88671875" style="8" bestFit="1" customWidth="1"/>
    <col min="6408" max="6408" width="7.44140625" style="8" customWidth="1"/>
    <col min="6409" max="6409" width="30.21875" style="8" bestFit="1" customWidth="1"/>
    <col min="6410" max="6410" width="7.77734375" style="8" customWidth="1"/>
    <col min="6411" max="6411" width="8.109375" style="8" customWidth="1"/>
    <col min="6412" max="6412" width="9" style="8" customWidth="1"/>
    <col min="6413" max="6413" width="8.5546875" style="8" customWidth="1"/>
    <col min="6414" max="6414" width="8.33203125" style="8" customWidth="1"/>
    <col min="6415" max="6415" width="8.5546875" style="8" customWidth="1"/>
    <col min="6416" max="6416" width="18.6640625" style="8" customWidth="1"/>
    <col min="6417" max="6417" width="13.5546875" style="8" customWidth="1"/>
    <col min="6418" max="6418" width="11.44140625" style="8" customWidth="1"/>
    <col min="6419" max="6419" width="11.6640625" style="8" customWidth="1"/>
    <col min="6420" max="6420" width="11.5546875" style="8" customWidth="1"/>
    <col min="6421" max="6421" width="15" style="8" customWidth="1"/>
    <col min="6422" max="6659" width="9.109375" style="8"/>
    <col min="6660" max="6660" width="14.5546875" style="8" customWidth="1"/>
    <col min="6661" max="6661" width="33.21875" style="8" bestFit="1" customWidth="1"/>
    <col min="6662" max="6662" width="10.88671875" style="8" bestFit="1" customWidth="1"/>
    <col min="6663" max="6663" width="12.88671875" style="8" bestFit="1" customWidth="1"/>
    <col min="6664" max="6664" width="7.44140625" style="8" customWidth="1"/>
    <col min="6665" max="6665" width="30.21875" style="8" bestFit="1" customWidth="1"/>
    <col min="6666" max="6666" width="7.77734375" style="8" customWidth="1"/>
    <col min="6667" max="6667" width="8.109375" style="8" customWidth="1"/>
    <col min="6668" max="6668" width="9" style="8" customWidth="1"/>
    <col min="6669" max="6669" width="8.5546875" style="8" customWidth="1"/>
    <col min="6670" max="6670" width="8.33203125" style="8" customWidth="1"/>
    <col min="6671" max="6671" width="8.5546875" style="8" customWidth="1"/>
    <col min="6672" max="6672" width="18.6640625" style="8" customWidth="1"/>
    <col min="6673" max="6673" width="13.5546875" style="8" customWidth="1"/>
    <col min="6674" max="6674" width="11.44140625" style="8" customWidth="1"/>
    <col min="6675" max="6675" width="11.6640625" style="8" customWidth="1"/>
    <col min="6676" max="6676" width="11.5546875" style="8" customWidth="1"/>
    <col min="6677" max="6677" width="15" style="8" customWidth="1"/>
    <col min="6678" max="6915" width="9.109375" style="8"/>
    <col min="6916" max="6916" width="14.5546875" style="8" customWidth="1"/>
    <col min="6917" max="6917" width="33.21875" style="8" bestFit="1" customWidth="1"/>
    <col min="6918" max="6918" width="10.88671875" style="8" bestFit="1" customWidth="1"/>
    <col min="6919" max="6919" width="12.88671875" style="8" bestFit="1" customWidth="1"/>
    <col min="6920" max="6920" width="7.44140625" style="8" customWidth="1"/>
    <col min="6921" max="6921" width="30.21875" style="8" bestFit="1" customWidth="1"/>
    <col min="6922" max="6922" width="7.77734375" style="8" customWidth="1"/>
    <col min="6923" max="6923" width="8.109375" style="8" customWidth="1"/>
    <col min="6924" max="6924" width="9" style="8" customWidth="1"/>
    <col min="6925" max="6925" width="8.5546875" style="8" customWidth="1"/>
    <col min="6926" max="6926" width="8.33203125" style="8" customWidth="1"/>
    <col min="6927" max="6927" width="8.5546875" style="8" customWidth="1"/>
    <col min="6928" max="6928" width="18.6640625" style="8" customWidth="1"/>
    <col min="6929" max="6929" width="13.5546875" style="8" customWidth="1"/>
    <col min="6930" max="6930" width="11.44140625" style="8" customWidth="1"/>
    <col min="6931" max="6931" width="11.6640625" style="8" customWidth="1"/>
    <col min="6932" max="6932" width="11.5546875" style="8" customWidth="1"/>
    <col min="6933" max="6933" width="15" style="8" customWidth="1"/>
    <col min="6934" max="7171" width="9.109375" style="8"/>
    <col min="7172" max="7172" width="14.5546875" style="8" customWidth="1"/>
    <col min="7173" max="7173" width="33.21875" style="8" bestFit="1" customWidth="1"/>
    <col min="7174" max="7174" width="10.88671875" style="8" bestFit="1" customWidth="1"/>
    <col min="7175" max="7175" width="12.88671875" style="8" bestFit="1" customWidth="1"/>
    <col min="7176" max="7176" width="7.44140625" style="8" customWidth="1"/>
    <col min="7177" max="7177" width="30.21875" style="8" bestFit="1" customWidth="1"/>
    <col min="7178" max="7178" width="7.77734375" style="8" customWidth="1"/>
    <col min="7179" max="7179" width="8.109375" style="8" customWidth="1"/>
    <col min="7180" max="7180" width="9" style="8" customWidth="1"/>
    <col min="7181" max="7181" width="8.5546875" style="8" customWidth="1"/>
    <col min="7182" max="7182" width="8.33203125" style="8" customWidth="1"/>
    <col min="7183" max="7183" width="8.5546875" style="8" customWidth="1"/>
    <col min="7184" max="7184" width="18.6640625" style="8" customWidth="1"/>
    <col min="7185" max="7185" width="13.5546875" style="8" customWidth="1"/>
    <col min="7186" max="7186" width="11.44140625" style="8" customWidth="1"/>
    <col min="7187" max="7187" width="11.6640625" style="8" customWidth="1"/>
    <col min="7188" max="7188" width="11.5546875" style="8" customWidth="1"/>
    <col min="7189" max="7189" width="15" style="8" customWidth="1"/>
    <col min="7190" max="7427" width="9.109375" style="8"/>
    <col min="7428" max="7428" width="14.5546875" style="8" customWidth="1"/>
    <col min="7429" max="7429" width="33.21875" style="8" bestFit="1" customWidth="1"/>
    <col min="7430" max="7430" width="10.88671875" style="8" bestFit="1" customWidth="1"/>
    <col min="7431" max="7431" width="12.88671875" style="8" bestFit="1" customWidth="1"/>
    <col min="7432" max="7432" width="7.44140625" style="8" customWidth="1"/>
    <col min="7433" max="7433" width="30.21875" style="8" bestFit="1" customWidth="1"/>
    <col min="7434" max="7434" width="7.77734375" style="8" customWidth="1"/>
    <col min="7435" max="7435" width="8.109375" style="8" customWidth="1"/>
    <col min="7436" max="7436" width="9" style="8" customWidth="1"/>
    <col min="7437" max="7437" width="8.5546875" style="8" customWidth="1"/>
    <col min="7438" max="7438" width="8.33203125" style="8" customWidth="1"/>
    <col min="7439" max="7439" width="8.5546875" style="8" customWidth="1"/>
    <col min="7440" max="7440" width="18.6640625" style="8" customWidth="1"/>
    <col min="7441" max="7441" width="13.5546875" style="8" customWidth="1"/>
    <col min="7442" max="7442" width="11.44140625" style="8" customWidth="1"/>
    <col min="7443" max="7443" width="11.6640625" style="8" customWidth="1"/>
    <col min="7444" max="7444" width="11.5546875" style="8" customWidth="1"/>
    <col min="7445" max="7445" width="15" style="8" customWidth="1"/>
    <col min="7446" max="7683" width="9.109375" style="8"/>
    <col min="7684" max="7684" width="14.5546875" style="8" customWidth="1"/>
    <col min="7685" max="7685" width="33.21875" style="8" bestFit="1" customWidth="1"/>
    <col min="7686" max="7686" width="10.88671875" style="8" bestFit="1" customWidth="1"/>
    <col min="7687" max="7687" width="12.88671875" style="8" bestFit="1" customWidth="1"/>
    <col min="7688" max="7688" width="7.44140625" style="8" customWidth="1"/>
    <col min="7689" max="7689" width="30.21875" style="8" bestFit="1" customWidth="1"/>
    <col min="7690" max="7690" width="7.77734375" style="8" customWidth="1"/>
    <col min="7691" max="7691" width="8.109375" style="8" customWidth="1"/>
    <col min="7692" max="7692" width="9" style="8" customWidth="1"/>
    <col min="7693" max="7693" width="8.5546875" style="8" customWidth="1"/>
    <col min="7694" max="7694" width="8.33203125" style="8" customWidth="1"/>
    <col min="7695" max="7695" width="8.5546875" style="8" customWidth="1"/>
    <col min="7696" max="7696" width="18.6640625" style="8" customWidth="1"/>
    <col min="7697" max="7697" width="13.5546875" style="8" customWidth="1"/>
    <col min="7698" max="7698" width="11.44140625" style="8" customWidth="1"/>
    <col min="7699" max="7699" width="11.6640625" style="8" customWidth="1"/>
    <col min="7700" max="7700" width="11.5546875" style="8" customWidth="1"/>
    <col min="7701" max="7701" width="15" style="8" customWidth="1"/>
    <col min="7702" max="7939" width="9.109375" style="8"/>
    <col min="7940" max="7940" width="14.5546875" style="8" customWidth="1"/>
    <col min="7941" max="7941" width="33.21875" style="8" bestFit="1" customWidth="1"/>
    <col min="7942" max="7942" width="10.88671875" style="8" bestFit="1" customWidth="1"/>
    <col min="7943" max="7943" width="12.88671875" style="8" bestFit="1" customWidth="1"/>
    <col min="7944" max="7944" width="7.44140625" style="8" customWidth="1"/>
    <col min="7945" max="7945" width="30.21875" style="8" bestFit="1" customWidth="1"/>
    <col min="7946" max="7946" width="7.77734375" style="8" customWidth="1"/>
    <col min="7947" max="7947" width="8.109375" style="8" customWidth="1"/>
    <col min="7948" max="7948" width="9" style="8" customWidth="1"/>
    <col min="7949" max="7949" width="8.5546875" style="8" customWidth="1"/>
    <col min="7950" max="7950" width="8.33203125" style="8" customWidth="1"/>
    <col min="7951" max="7951" width="8.5546875" style="8" customWidth="1"/>
    <col min="7952" max="7952" width="18.6640625" style="8" customWidth="1"/>
    <col min="7953" max="7953" width="13.5546875" style="8" customWidth="1"/>
    <col min="7954" max="7954" width="11.44140625" style="8" customWidth="1"/>
    <col min="7955" max="7955" width="11.6640625" style="8" customWidth="1"/>
    <col min="7956" max="7956" width="11.5546875" style="8" customWidth="1"/>
    <col min="7957" max="7957" width="15" style="8" customWidth="1"/>
    <col min="7958" max="8195" width="9.109375" style="8"/>
    <col min="8196" max="8196" width="14.5546875" style="8" customWidth="1"/>
    <col min="8197" max="8197" width="33.21875" style="8" bestFit="1" customWidth="1"/>
    <col min="8198" max="8198" width="10.88671875" style="8" bestFit="1" customWidth="1"/>
    <col min="8199" max="8199" width="12.88671875" style="8" bestFit="1" customWidth="1"/>
    <col min="8200" max="8200" width="7.44140625" style="8" customWidth="1"/>
    <col min="8201" max="8201" width="30.21875" style="8" bestFit="1" customWidth="1"/>
    <col min="8202" max="8202" width="7.77734375" style="8" customWidth="1"/>
    <col min="8203" max="8203" width="8.109375" style="8" customWidth="1"/>
    <col min="8204" max="8204" width="9" style="8" customWidth="1"/>
    <col min="8205" max="8205" width="8.5546875" style="8" customWidth="1"/>
    <col min="8206" max="8206" width="8.33203125" style="8" customWidth="1"/>
    <col min="8207" max="8207" width="8.5546875" style="8" customWidth="1"/>
    <col min="8208" max="8208" width="18.6640625" style="8" customWidth="1"/>
    <col min="8209" max="8209" width="13.5546875" style="8" customWidth="1"/>
    <col min="8210" max="8210" width="11.44140625" style="8" customWidth="1"/>
    <col min="8211" max="8211" width="11.6640625" style="8" customWidth="1"/>
    <col min="8212" max="8212" width="11.5546875" style="8" customWidth="1"/>
    <col min="8213" max="8213" width="15" style="8" customWidth="1"/>
    <col min="8214" max="8451" width="9.109375" style="8"/>
    <col min="8452" max="8452" width="14.5546875" style="8" customWidth="1"/>
    <col min="8453" max="8453" width="33.21875" style="8" bestFit="1" customWidth="1"/>
    <col min="8454" max="8454" width="10.88671875" style="8" bestFit="1" customWidth="1"/>
    <col min="8455" max="8455" width="12.88671875" style="8" bestFit="1" customWidth="1"/>
    <col min="8456" max="8456" width="7.44140625" style="8" customWidth="1"/>
    <col min="8457" max="8457" width="30.21875" style="8" bestFit="1" customWidth="1"/>
    <col min="8458" max="8458" width="7.77734375" style="8" customWidth="1"/>
    <col min="8459" max="8459" width="8.109375" style="8" customWidth="1"/>
    <col min="8460" max="8460" width="9" style="8" customWidth="1"/>
    <col min="8461" max="8461" width="8.5546875" style="8" customWidth="1"/>
    <col min="8462" max="8462" width="8.33203125" style="8" customWidth="1"/>
    <col min="8463" max="8463" width="8.5546875" style="8" customWidth="1"/>
    <col min="8464" max="8464" width="18.6640625" style="8" customWidth="1"/>
    <col min="8465" max="8465" width="13.5546875" style="8" customWidth="1"/>
    <col min="8466" max="8466" width="11.44140625" style="8" customWidth="1"/>
    <col min="8467" max="8467" width="11.6640625" style="8" customWidth="1"/>
    <col min="8468" max="8468" width="11.5546875" style="8" customWidth="1"/>
    <col min="8469" max="8469" width="15" style="8" customWidth="1"/>
    <col min="8470" max="8707" width="9.109375" style="8"/>
    <col min="8708" max="8708" width="14.5546875" style="8" customWidth="1"/>
    <col min="8709" max="8709" width="33.21875" style="8" bestFit="1" customWidth="1"/>
    <col min="8710" max="8710" width="10.88671875" style="8" bestFit="1" customWidth="1"/>
    <col min="8711" max="8711" width="12.88671875" style="8" bestFit="1" customWidth="1"/>
    <col min="8712" max="8712" width="7.44140625" style="8" customWidth="1"/>
    <col min="8713" max="8713" width="30.21875" style="8" bestFit="1" customWidth="1"/>
    <col min="8714" max="8714" width="7.77734375" style="8" customWidth="1"/>
    <col min="8715" max="8715" width="8.109375" style="8" customWidth="1"/>
    <col min="8716" max="8716" width="9" style="8" customWidth="1"/>
    <col min="8717" max="8717" width="8.5546875" style="8" customWidth="1"/>
    <col min="8718" max="8718" width="8.33203125" style="8" customWidth="1"/>
    <col min="8719" max="8719" width="8.5546875" style="8" customWidth="1"/>
    <col min="8720" max="8720" width="18.6640625" style="8" customWidth="1"/>
    <col min="8721" max="8721" width="13.5546875" style="8" customWidth="1"/>
    <col min="8722" max="8722" width="11.44140625" style="8" customWidth="1"/>
    <col min="8723" max="8723" width="11.6640625" style="8" customWidth="1"/>
    <col min="8724" max="8724" width="11.5546875" style="8" customWidth="1"/>
    <col min="8725" max="8725" width="15" style="8" customWidth="1"/>
    <col min="8726" max="8963" width="9.109375" style="8"/>
    <col min="8964" max="8964" width="14.5546875" style="8" customWidth="1"/>
    <col min="8965" max="8965" width="33.21875" style="8" bestFit="1" customWidth="1"/>
    <col min="8966" max="8966" width="10.88671875" style="8" bestFit="1" customWidth="1"/>
    <col min="8967" max="8967" width="12.88671875" style="8" bestFit="1" customWidth="1"/>
    <col min="8968" max="8968" width="7.44140625" style="8" customWidth="1"/>
    <col min="8969" max="8969" width="30.21875" style="8" bestFit="1" customWidth="1"/>
    <col min="8970" max="8970" width="7.77734375" style="8" customWidth="1"/>
    <col min="8971" max="8971" width="8.109375" style="8" customWidth="1"/>
    <col min="8972" max="8972" width="9" style="8" customWidth="1"/>
    <col min="8973" max="8973" width="8.5546875" style="8" customWidth="1"/>
    <col min="8974" max="8974" width="8.33203125" style="8" customWidth="1"/>
    <col min="8975" max="8975" width="8.5546875" style="8" customWidth="1"/>
    <col min="8976" max="8976" width="18.6640625" style="8" customWidth="1"/>
    <col min="8977" max="8977" width="13.5546875" style="8" customWidth="1"/>
    <col min="8978" max="8978" width="11.44140625" style="8" customWidth="1"/>
    <col min="8979" max="8979" width="11.6640625" style="8" customWidth="1"/>
    <col min="8980" max="8980" width="11.5546875" style="8" customWidth="1"/>
    <col min="8981" max="8981" width="15" style="8" customWidth="1"/>
    <col min="8982" max="9219" width="9.109375" style="8"/>
    <col min="9220" max="9220" width="14.5546875" style="8" customWidth="1"/>
    <col min="9221" max="9221" width="33.21875" style="8" bestFit="1" customWidth="1"/>
    <col min="9222" max="9222" width="10.88671875" style="8" bestFit="1" customWidth="1"/>
    <col min="9223" max="9223" width="12.88671875" style="8" bestFit="1" customWidth="1"/>
    <col min="9224" max="9224" width="7.44140625" style="8" customWidth="1"/>
    <col min="9225" max="9225" width="30.21875" style="8" bestFit="1" customWidth="1"/>
    <col min="9226" max="9226" width="7.77734375" style="8" customWidth="1"/>
    <col min="9227" max="9227" width="8.109375" style="8" customWidth="1"/>
    <col min="9228" max="9228" width="9" style="8" customWidth="1"/>
    <col min="9229" max="9229" width="8.5546875" style="8" customWidth="1"/>
    <col min="9230" max="9230" width="8.33203125" style="8" customWidth="1"/>
    <col min="9231" max="9231" width="8.5546875" style="8" customWidth="1"/>
    <col min="9232" max="9232" width="18.6640625" style="8" customWidth="1"/>
    <col min="9233" max="9233" width="13.5546875" style="8" customWidth="1"/>
    <col min="9234" max="9234" width="11.44140625" style="8" customWidth="1"/>
    <col min="9235" max="9235" width="11.6640625" style="8" customWidth="1"/>
    <col min="9236" max="9236" width="11.5546875" style="8" customWidth="1"/>
    <col min="9237" max="9237" width="15" style="8" customWidth="1"/>
    <col min="9238" max="9475" width="9.109375" style="8"/>
    <col min="9476" max="9476" width="14.5546875" style="8" customWidth="1"/>
    <col min="9477" max="9477" width="33.21875" style="8" bestFit="1" customWidth="1"/>
    <col min="9478" max="9478" width="10.88671875" style="8" bestFit="1" customWidth="1"/>
    <col min="9479" max="9479" width="12.88671875" style="8" bestFit="1" customWidth="1"/>
    <col min="9480" max="9480" width="7.44140625" style="8" customWidth="1"/>
    <col min="9481" max="9481" width="30.21875" style="8" bestFit="1" customWidth="1"/>
    <col min="9482" max="9482" width="7.77734375" style="8" customWidth="1"/>
    <col min="9483" max="9483" width="8.109375" style="8" customWidth="1"/>
    <col min="9484" max="9484" width="9" style="8" customWidth="1"/>
    <col min="9485" max="9485" width="8.5546875" style="8" customWidth="1"/>
    <col min="9486" max="9486" width="8.33203125" style="8" customWidth="1"/>
    <col min="9487" max="9487" width="8.5546875" style="8" customWidth="1"/>
    <col min="9488" max="9488" width="18.6640625" style="8" customWidth="1"/>
    <col min="9489" max="9489" width="13.5546875" style="8" customWidth="1"/>
    <col min="9490" max="9490" width="11.44140625" style="8" customWidth="1"/>
    <col min="9491" max="9491" width="11.6640625" style="8" customWidth="1"/>
    <col min="9492" max="9492" width="11.5546875" style="8" customWidth="1"/>
    <col min="9493" max="9493" width="15" style="8" customWidth="1"/>
    <col min="9494" max="9731" width="9.109375" style="8"/>
    <col min="9732" max="9732" width="14.5546875" style="8" customWidth="1"/>
    <col min="9733" max="9733" width="33.21875" style="8" bestFit="1" customWidth="1"/>
    <col min="9734" max="9734" width="10.88671875" style="8" bestFit="1" customWidth="1"/>
    <col min="9735" max="9735" width="12.88671875" style="8" bestFit="1" customWidth="1"/>
    <col min="9736" max="9736" width="7.44140625" style="8" customWidth="1"/>
    <col min="9737" max="9737" width="30.21875" style="8" bestFit="1" customWidth="1"/>
    <col min="9738" max="9738" width="7.77734375" style="8" customWidth="1"/>
    <col min="9739" max="9739" width="8.109375" style="8" customWidth="1"/>
    <col min="9740" max="9740" width="9" style="8" customWidth="1"/>
    <col min="9741" max="9741" width="8.5546875" style="8" customWidth="1"/>
    <col min="9742" max="9742" width="8.33203125" style="8" customWidth="1"/>
    <col min="9743" max="9743" width="8.5546875" style="8" customWidth="1"/>
    <col min="9744" max="9744" width="18.6640625" style="8" customWidth="1"/>
    <col min="9745" max="9745" width="13.5546875" style="8" customWidth="1"/>
    <col min="9746" max="9746" width="11.44140625" style="8" customWidth="1"/>
    <col min="9747" max="9747" width="11.6640625" style="8" customWidth="1"/>
    <col min="9748" max="9748" width="11.5546875" style="8" customWidth="1"/>
    <col min="9749" max="9749" width="15" style="8" customWidth="1"/>
    <col min="9750" max="9987" width="9.109375" style="8"/>
    <col min="9988" max="9988" width="14.5546875" style="8" customWidth="1"/>
    <col min="9989" max="9989" width="33.21875" style="8" bestFit="1" customWidth="1"/>
    <col min="9990" max="9990" width="10.88671875" style="8" bestFit="1" customWidth="1"/>
    <col min="9991" max="9991" width="12.88671875" style="8" bestFit="1" customWidth="1"/>
    <col min="9992" max="9992" width="7.44140625" style="8" customWidth="1"/>
    <col min="9993" max="9993" width="30.21875" style="8" bestFit="1" customWidth="1"/>
    <col min="9994" max="9994" width="7.77734375" style="8" customWidth="1"/>
    <col min="9995" max="9995" width="8.109375" style="8" customWidth="1"/>
    <col min="9996" max="9996" width="9" style="8" customWidth="1"/>
    <col min="9997" max="9997" width="8.5546875" style="8" customWidth="1"/>
    <col min="9998" max="9998" width="8.33203125" style="8" customWidth="1"/>
    <col min="9999" max="9999" width="8.5546875" style="8" customWidth="1"/>
    <col min="10000" max="10000" width="18.6640625" style="8" customWidth="1"/>
    <col min="10001" max="10001" width="13.5546875" style="8" customWidth="1"/>
    <col min="10002" max="10002" width="11.44140625" style="8" customWidth="1"/>
    <col min="10003" max="10003" width="11.6640625" style="8" customWidth="1"/>
    <col min="10004" max="10004" width="11.5546875" style="8" customWidth="1"/>
    <col min="10005" max="10005" width="15" style="8" customWidth="1"/>
    <col min="10006" max="10243" width="9.109375" style="8"/>
    <col min="10244" max="10244" width="14.5546875" style="8" customWidth="1"/>
    <col min="10245" max="10245" width="33.21875" style="8" bestFit="1" customWidth="1"/>
    <col min="10246" max="10246" width="10.88671875" style="8" bestFit="1" customWidth="1"/>
    <col min="10247" max="10247" width="12.88671875" style="8" bestFit="1" customWidth="1"/>
    <col min="10248" max="10248" width="7.44140625" style="8" customWidth="1"/>
    <col min="10249" max="10249" width="30.21875" style="8" bestFit="1" customWidth="1"/>
    <col min="10250" max="10250" width="7.77734375" style="8" customWidth="1"/>
    <col min="10251" max="10251" width="8.109375" style="8" customWidth="1"/>
    <col min="10252" max="10252" width="9" style="8" customWidth="1"/>
    <col min="10253" max="10253" width="8.5546875" style="8" customWidth="1"/>
    <col min="10254" max="10254" width="8.33203125" style="8" customWidth="1"/>
    <col min="10255" max="10255" width="8.5546875" style="8" customWidth="1"/>
    <col min="10256" max="10256" width="18.6640625" style="8" customWidth="1"/>
    <col min="10257" max="10257" width="13.5546875" style="8" customWidth="1"/>
    <col min="10258" max="10258" width="11.44140625" style="8" customWidth="1"/>
    <col min="10259" max="10259" width="11.6640625" style="8" customWidth="1"/>
    <col min="10260" max="10260" width="11.5546875" style="8" customWidth="1"/>
    <col min="10261" max="10261" width="15" style="8" customWidth="1"/>
    <col min="10262" max="10499" width="9.109375" style="8"/>
    <col min="10500" max="10500" width="14.5546875" style="8" customWidth="1"/>
    <col min="10501" max="10501" width="33.21875" style="8" bestFit="1" customWidth="1"/>
    <col min="10502" max="10502" width="10.88671875" style="8" bestFit="1" customWidth="1"/>
    <col min="10503" max="10503" width="12.88671875" style="8" bestFit="1" customWidth="1"/>
    <col min="10504" max="10504" width="7.44140625" style="8" customWidth="1"/>
    <col min="10505" max="10505" width="30.21875" style="8" bestFit="1" customWidth="1"/>
    <col min="10506" max="10506" width="7.77734375" style="8" customWidth="1"/>
    <col min="10507" max="10507" width="8.109375" style="8" customWidth="1"/>
    <col min="10508" max="10508" width="9" style="8" customWidth="1"/>
    <col min="10509" max="10509" width="8.5546875" style="8" customWidth="1"/>
    <col min="10510" max="10510" width="8.33203125" style="8" customWidth="1"/>
    <col min="10511" max="10511" width="8.5546875" style="8" customWidth="1"/>
    <col min="10512" max="10512" width="18.6640625" style="8" customWidth="1"/>
    <col min="10513" max="10513" width="13.5546875" style="8" customWidth="1"/>
    <col min="10514" max="10514" width="11.44140625" style="8" customWidth="1"/>
    <col min="10515" max="10515" width="11.6640625" style="8" customWidth="1"/>
    <col min="10516" max="10516" width="11.5546875" style="8" customWidth="1"/>
    <col min="10517" max="10517" width="15" style="8" customWidth="1"/>
    <col min="10518" max="10755" width="9.109375" style="8"/>
    <col min="10756" max="10756" width="14.5546875" style="8" customWidth="1"/>
    <col min="10757" max="10757" width="33.21875" style="8" bestFit="1" customWidth="1"/>
    <col min="10758" max="10758" width="10.88671875" style="8" bestFit="1" customWidth="1"/>
    <col min="10759" max="10759" width="12.88671875" style="8" bestFit="1" customWidth="1"/>
    <col min="10760" max="10760" width="7.44140625" style="8" customWidth="1"/>
    <col min="10761" max="10761" width="30.21875" style="8" bestFit="1" customWidth="1"/>
    <col min="10762" max="10762" width="7.77734375" style="8" customWidth="1"/>
    <col min="10763" max="10763" width="8.109375" style="8" customWidth="1"/>
    <col min="10764" max="10764" width="9" style="8" customWidth="1"/>
    <col min="10765" max="10765" width="8.5546875" style="8" customWidth="1"/>
    <col min="10766" max="10766" width="8.33203125" style="8" customWidth="1"/>
    <col min="10767" max="10767" width="8.5546875" style="8" customWidth="1"/>
    <col min="10768" max="10768" width="18.6640625" style="8" customWidth="1"/>
    <col min="10769" max="10769" width="13.5546875" style="8" customWidth="1"/>
    <col min="10770" max="10770" width="11.44140625" style="8" customWidth="1"/>
    <col min="10771" max="10771" width="11.6640625" style="8" customWidth="1"/>
    <col min="10772" max="10772" width="11.5546875" style="8" customWidth="1"/>
    <col min="10773" max="10773" width="15" style="8" customWidth="1"/>
    <col min="10774" max="11011" width="9.109375" style="8"/>
    <col min="11012" max="11012" width="14.5546875" style="8" customWidth="1"/>
    <col min="11013" max="11013" width="33.21875" style="8" bestFit="1" customWidth="1"/>
    <col min="11014" max="11014" width="10.88671875" style="8" bestFit="1" customWidth="1"/>
    <col min="11015" max="11015" width="12.88671875" style="8" bestFit="1" customWidth="1"/>
    <col min="11016" max="11016" width="7.44140625" style="8" customWidth="1"/>
    <col min="11017" max="11017" width="30.21875" style="8" bestFit="1" customWidth="1"/>
    <col min="11018" max="11018" width="7.77734375" style="8" customWidth="1"/>
    <col min="11019" max="11019" width="8.109375" style="8" customWidth="1"/>
    <col min="11020" max="11020" width="9" style="8" customWidth="1"/>
    <col min="11021" max="11021" width="8.5546875" style="8" customWidth="1"/>
    <col min="11022" max="11022" width="8.33203125" style="8" customWidth="1"/>
    <col min="11023" max="11023" width="8.5546875" style="8" customWidth="1"/>
    <col min="11024" max="11024" width="18.6640625" style="8" customWidth="1"/>
    <col min="11025" max="11025" width="13.5546875" style="8" customWidth="1"/>
    <col min="11026" max="11026" width="11.44140625" style="8" customWidth="1"/>
    <col min="11027" max="11027" width="11.6640625" style="8" customWidth="1"/>
    <col min="11028" max="11028" width="11.5546875" style="8" customWidth="1"/>
    <col min="11029" max="11029" width="15" style="8" customWidth="1"/>
    <col min="11030" max="11267" width="9.109375" style="8"/>
    <col min="11268" max="11268" width="14.5546875" style="8" customWidth="1"/>
    <col min="11269" max="11269" width="33.21875" style="8" bestFit="1" customWidth="1"/>
    <col min="11270" max="11270" width="10.88671875" style="8" bestFit="1" customWidth="1"/>
    <col min="11271" max="11271" width="12.88671875" style="8" bestFit="1" customWidth="1"/>
    <col min="11272" max="11272" width="7.44140625" style="8" customWidth="1"/>
    <col min="11273" max="11273" width="30.21875" style="8" bestFit="1" customWidth="1"/>
    <col min="11274" max="11274" width="7.77734375" style="8" customWidth="1"/>
    <col min="11275" max="11275" width="8.109375" style="8" customWidth="1"/>
    <col min="11276" max="11276" width="9" style="8" customWidth="1"/>
    <col min="11277" max="11277" width="8.5546875" style="8" customWidth="1"/>
    <col min="11278" max="11278" width="8.33203125" style="8" customWidth="1"/>
    <col min="11279" max="11279" width="8.5546875" style="8" customWidth="1"/>
    <col min="11280" max="11280" width="18.6640625" style="8" customWidth="1"/>
    <col min="11281" max="11281" width="13.5546875" style="8" customWidth="1"/>
    <col min="11282" max="11282" width="11.44140625" style="8" customWidth="1"/>
    <col min="11283" max="11283" width="11.6640625" style="8" customWidth="1"/>
    <col min="11284" max="11284" width="11.5546875" style="8" customWidth="1"/>
    <col min="11285" max="11285" width="15" style="8" customWidth="1"/>
    <col min="11286" max="11523" width="9.109375" style="8"/>
    <col min="11524" max="11524" width="14.5546875" style="8" customWidth="1"/>
    <col min="11525" max="11525" width="33.21875" style="8" bestFit="1" customWidth="1"/>
    <col min="11526" max="11526" width="10.88671875" style="8" bestFit="1" customWidth="1"/>
    <col min="11527" max="11527" width="12.88671875" style="8" bestFit="1" customWidth="1"/>
    <col min="11528" max="11528" width="7.44140625" style="8" customWidth="1"/>
    <col min="11529" max="11529" width="30.21875" style="8" bestFit="1" customWidth="1"/>
    <col min="11530" max="11530" width="7.77734375" style="8" customWidth="1"/>
    <col min="11531" max="11531" width="8.109375" style="8" customWidth="1"/>
    <col min="11532" max="11532" width="9" style="8" customWidth="1"/>
    <col min="11533" max="11533" width="8.5546875" style="8" customWidth="1"/>
    <col min="11534" max="11534" width="8.33203125" style="8" customWidth="1"/>
    <col min="11535" max="11535" width="8.5546875" style="8" customWidth="1"/>
    <col min="11536" max="11536" width="18.6640625" style="8" customWidth="1"/>
    <col min="11537" max="11537" width="13.5546875" style="8" customWidth="1"/>
    <col min="11538" max="11538" width="11.44140625" style="8" customWidth="1"/>
    <col min="11539" max="11539" width="11.6640625" style="8" customWidth="1"/>
    <col min="11540" max="11540" width="11.5546875" style="8" customWidth="1"/>
    <col min="11541" max="11541" width="15" style="8" customWidth="1"/>
    <col min="11542" max="11779" width="9.109375" style="8"/>
    <col min="11780" max="11780" width="14.5546875" style="8" customWidth="1"/>
    <col min="11781" max="11781" width="33.21875" style="8" bestFit="1" customWidth="1"/>
    <col min="11782" max="11782" width="10.88671875" style="8" bestFit="1" customWidth="1"/>
    <col min="11783" max="11783" width="12.88671875" style="8" bestFit="1" customWidth="1"/>
    <col min="11784" max="11784" width="7.44140625" style="8" customWidth="1"/>
    <col min="11785" max="11785" width="30.21875" style="8" bestFit="1" customWidth="1"/>
    <col min="11786" max="11786" width="7.77734375" style="8" customWidth="1"/>
    <col min="11787" max="11787" width="8.109375" style="8" customWidth="1"/>
    <col min="11788" max="11788" width="9" style="8" customWidth="1"/>
    <col min="11789" max="11789" width="8.5546875" style="8" customWidth="1"/>
    <col min="11790" max="11790" width="8.33203125" style="8" customWidth="1"/>
    <col min="11791" max="11791" width="8.5546875" style="8" customWidth="1"/>
    <col min="11792" max="11792" width="18.6640625" style="8" customWidth="1"/>
    <col min="11793" max="11793" width="13.5546875" style="8" customWidth="1"/>
    <col min="11794" max="11794" width="11.44140625" style="8" customWidth="1"/>
    <col min="11795" max="11795" width="11.6640625" style="8" customWidth="1"/>
    <col min="11796" max="11796" width="11.5546875" style="8" customWidth="1"/>
    <col min="11797" max="11797" width="15" style="8" customWidth="1"/>
    <col min="11798" max="12035" width="9.109375" style="8"/>
    <col min="12036" max="12036" width="14.5546875" style="8" customWidth="1"/>
    <col min="12037" max="12037" width="33.21875" style="8" bestFit="1" customWidth="1"/>
    <col min="12038" max="12038" width="10.88671875" style="8" bestFit="1" customWidth="1"/>
    <col min="12039" max="12039" width="12.88671875" style="8" bestFit="1" customWidth="1"/>
    <col min="12040" max="12040" width="7.44140625" style="8" customWidth="1"/>
    <col min="12041" max="12041" width="30.21875" style="8" bestFit="1" customWidth="1"/>
    <col min="12042" max="12042" width="7.77734375" style="8" customWidth="1"/>
    <col min="12043" max="12043" width="8.109375" style="8" customWidth="1"/>
    <col min="12044" max="12044" width="9" style="8" customWidth="1"/>
    <col min="12045" max="12045" width="8.5546875" style="8" customWidth="1"/>
    <col min="12046" max="12046" width="8.33203125" style="8" customWidth="1"/>
    <col min="12047" max="12047" width="8.5546875" style="8" customWidth="1"/>
    <col min="12048" max="12048" width="18.6640625" style="8" customWidth="1"/>
    <col min="12049" max="12049" width="13.5546875" style="8" customWidth="1"/>
    <col min="12050" max="12050" width="11.44140625" style="8" customWidth="1"/>
    <col min="12051" max="12051" width="11.6640625" style="8" customWidth="1"/>
    <col min="12052" max="12052" width="11.5546875" style="8" customWidth="1"/>
    <col min="12053" max="12053" width="15" style="8" customWidth="1"/>
    <col min="12054" max="12291" width="9.109375" style="8"/>
    <col min="12292" max="12292" width="14.5546875" style="8" customWidth="1"/>
    <col min="12293" max="12293" width="33.21875" style="8" bestFit="1" customWidth="1"/>
    <col min="12294" max="12294" width="10.88671875" style="8" bestFit="1" customWidth="1"/>
    <col min="12295" max="12295" width="12.88671875" style="8" bestFit="1" customWidth="1"/>
    <col min="12296" max="12296" width="7.44140625" style="8" customWidth="1"/>
    <col min="12297" max="12297" width="30.21875" style="8" bestFit="1" customWidth="1"/>
    <col min="12298" max="12298" width="7.77734375" style="8" customWidth="1"/>
    <col min="12299" max="12299" width="8.109375" style="8" customWidth="1"/>
    <col min="12300" max="12300" width="9" style="8" customWidth="1"/>
    <col min="12301" max="12301" width="8.5546875" style="8" customWidth="1"/>
    <col min="12302" max="12302" width="8.33203125" style="8" customWidth="1"/>
    <col min="12303" max="12303" width="8.5546875" style="8" customWidth="1"/>
    <col min="12304" max="12304" width="18.6640625" style="8" customWidth="1"/>
    <col min="12305" max="12305" width="13.5546875" style="8" customWidth="1"/>
    <col min="12306" max="12306" width="11.44140625" style="8" customWidth="1"/>
    <col min="12307" max="12307" width="11.6640625" style="8" customWidth="1"/>
    <col min="12308" max="12308" width="11.5546875" style="8" customWidth="1"/>
    <col min="12309" max="12309" width="15" style="8" customWidth="1"/>
    <col min="12310" max="12547" width="9.109375" style="8"/>
    <col min="12548" max="12548" width="14.5546875" style="8" customWidth="1"/>
    <col min="12549" max="12549" width="33.21875" style="8" bestFit="1" customWidth="1"/>
    <col min="12550" max="12550" width="10.88671875" style="8" bestFit="1" customWidth="1"/>
    <col min="12551" max="12551" width="12.88671875" style="8" bestFit="1" customWidth="1"/>
    <col min="12552" max="12552" width="7.44140625" style="8" customWidth="1"/>
    <col min="12553" max="12553" width="30.21875" style="8" bestFit="1" customWidth="1"/>
    <col min="12554" max="12554" width="7.77734375" style="8" customWidth="1"/>
    <col min="12555" max="12555" width="8.109375" style="8" customWidth="1"/>
    <col min="12556" max="12556" width="9" style="8" customWidth="1"/>
    <col min="12557" max="12557" width="8.5546875" style="8" customWidth="1"/>
    <col min="12558" max="12558" width="8.33203125" style="8" customWidth="1"/>
    <col min="12559" max="12559" width="8.5546875" style="8" customWidth="1"/>
    <col min="12560" max="12560" width="18.6640625" style="8" customWidth="1"/>
    <col min="12561" max="12561" width="13.5546875" style="8" customWidth="1"/>
    <col min="12562" max="12562" width="11.44140625" style="8" customWidth="1"/>
    <col min="12563" max="12563" width="11.6640625" style="8" customWidth="1"/>
    <col min="12564" max="12564" width="11.5546875" style="8" customWidth="1"/>
    <col min="12565" max="12565" width="15" style="8" customWidth="1"/>
    <col min="12566" max="12803" width="9.109375" style="8"/>
    <col min="12804" max="12804" width="14.5546875" style="8" customWidth="1"/>
    <col min="12805" max="12805" width="33.21875" style="8" bestFit="1" customWidth="1"/>
    <col min="12806" max="12806" width="10.88671875" style="8" bestFit="1" customWidth="1"/>
    <col min="12807" max="12807" width="12.88671875" style="8" bestFit="1" customWidth="1"/>
    <col min="12808" max="12808" width="7.44140625" style="8" customWidth="1"/>
    <col min="12809" max="12809" width="30.21875" style="8" bestFit="1" customWidth="1"/>
    <col min="12810" max="12810" width="7.77734375" style="8" customWidth="1"/>
    <col min="12811" max="12811" width="8.109375" style="8" customWidth="1"/>
    <col min="12812" max="12812" width="9" style="8" customWidth="1"/>
    <col min="12813" max="12813" width="8.5546875" style="8" customWidth="1"/>
    <col min="12814" max="12814" width="8.33203125" style="8" customWidth="1"/>
    <col min="12815" max="12815" width="8.5546875" style="8" customWidth="1"/>
    <col min="12816" max="12816" width="18.6640625" style="8" customWidth="1"/>
    <col min="12817" max="12817" width="13.5546875" style="8" customWidth="1"/>
    <col min="12818" max="12818" width="11.44140625" style="8" customWidth="1"/>
    <col min="12819" max="12819" width="11.6640625" style="8" customWidth="1"/>
    <col min="12820" max="12820" width="11.5546875" style="8" customWidth="1"/>
    <col min="12821" max="12821" width="15" style="8" customWidth="1"/>
    <col min="12822" max="13059" width="9.109375" style="8"/>
    <col min="13060" max="13060" width="14.5546875" style="8" customWidth="1"/>
    <col min="13061" max="13061" width="33.21875" style="8" bestFit="1" customWidth="1"/>
    <col min="13062" max="13062" width="10.88671875" style="8" bestFit="1" customWidth="1"/>
    <col min="13063" max="13063" width="12.88671875" style="8" bestFit="1" customWidth="1"/>
    <col min="13064" max="13064" width="7.44140625" style="8" customWidth="1"/>
    <col min="13065" max="13065" width="30.21875" style="8" bestFit="1" customWidth="1"/>
    <col min="13066" max="13066" width="7.77734375" style="8" customWidth="1"/>
    <col min="13067" max="13067" width="8.109375" style="8" customWidth="1"/>
    <col min="13068" max="13068" width="9" style="8" customWidth="1"/>
    <col min="13069" max="13069" width="8.5546875" style="8" customWidth="1"/>
    <col min="13070" max="13070" width="8.33203125" style="8" customWidth="1"/>
    <col min="13071" max="13071" width="8.5546875" style="8" customWidth="1"/>
    <col min="13072" max="13072" width="18.6640625" style="8" customWidth="1"/>
    <col min="13073" max="13073" width="13.5546875" style="8" customWidth="1"/>
    <col min="13074" max="13074" width="11.44140625" style="8" customWidth="1"/>
    <col min="13075" max="13075" width="11.6640625" style="8" customWidth="1"/>
    <col min="13076" max="13076" width="11.5546875" style="8" customWidth="1"/>
    <col min="13077" max="13077" width="15" style="8" customWidth="1"/>
    <col min="13078" max="13315" width="9.109375" style="8"/>
    <col min="13316" max="13316" width="14.5546875" style="8" customWidth="1"/>
    <col min="13317" max="13317" width="33.21875" style="8" bestFit="1" customWidth="1"/>
    <col min="13318" max="13318" width="10.88671875" style="8" bestFit="1" customWidth="1"/>
    <col min="13319" max="13319" width="12.88671875" style="8" bestFit="1" customWidth="1"/>
    <col min="13320" max="13320" width="7.44140625" style="8" customWidth="1"/>
    <col min="13321" max="13321" width="30.21875" style="8" bestFit="1" customWidth="1"/>
    <col min="13322" max="13322" width="7.77734375" style="8" customWidth="1"/>
    <col min="13323" max="13323" width="8.109375" style="8" customWidth="1"/>
    <col min="13324" max="13324" width="9" style="8" customWidth="1"/>
    <col min="13325" max="13325" width="8.5546875" style="8" customWidth="1"/>
    <col min="13326" max="13326" width="8.33203125" style="8" customWidth="1"/>
    <col min="13327" max="13327" width="8.5546875" style="8" customWidth="1"/>
    <col min="13328" max="13328" width="18.6640625" style="8" customWidth="1"/>
    <col min="13329" max="13329" width="13.5546875" style="8" customWidth="1"/>
    <col min="13330" max="13330" width="11.44140625" style="8" customWidth="1"/>
    <col min="13331" max="13331" width="11.6640625" style="8" customWidth="1"/>
    <col min="13332" max="13332" width="11.5546875" style="8" customWidth="1"/>
    <col min="13333" max="13333" width="15" style="8" customWidth="1"/>
    <col min="13334" max="13571" width="9.109375" style="8"/>
    <col min="13572" max="13572" width="14.5546875" style="8" customWidth="1"/>
    <col min="13573" max="13573" width="33.21875" style="8" bestFit="1" customWidth="1"/>
    <col min="13574" max="13574" width="10.88671875" style="8" bestFit="1" customWidth="1"/>
    <col min="13575" max="13575" width="12.88671875" style="8" bestFit="1" customWidth="1"/>
    <col min="13576" max="13576" width="7.44140625" style="8" customWidth="1"/>
    <col min="13577" max="13577" width="30.21875" style="8" bestFit="1" customWidth="1"/>
    <col min="13578" max="13578" width="7.77734375" style="8" customWidth="1"/>
    <col min="13579" max="13579" width="8.109375" style="8" customWidth="1"/>
    <col min="13580" max="13580" width="9" style="8" customWidth="1"/>
    <col min="13581" max="13581" width="8.5546875" style="8" customWidth="1"/>
    <col min="13582" max="13582" width="8.33203125" style="8" customWidth="1"/>
    <col min="13583" max="13583" width="8.5546875" style="8" customWidth="1"/>
    <col min="13584" max="13584" width="18.6640625" style="8" customWidth="1"/>
    <col min="13585" max="13585" width="13.5546875" style="8" customWidth="1"/>
    <col min="13586" max="13586" width="11.44140625" style="8" customWidth="1"/>
    <col min="13587" max="13587" width="11.6640625" style="8" customWidth="1"/>
    <col min="13588" max="13588" width="11.5546875" style="8" customWidth="1"/>
    <col min="13589" max="13589" width="15" style="8" customWidth="1"/>
    <col min="13590" max="13827" width="9.109375" style="8"/>
    <col min="13828" max="13828" width="14.5546875" style="8" customWidth="1"/>
    <col min="13829" max="13829" width="33.21875" style="8" bestFit="1" customWidth="1"/>
    <col min="13830" max="13830" width="10.88671875" style="8" bestFit="1" customWidth="1"/>
    <col min="13831" max="13831" width="12.88671875" style="8" bestFit="1" customWidth="1"/>
    <col min="13832" max="13832" width="7.44140625" style="8" customWidth="1"/>
    <col min="13833" max="13833" width="30.21875" style="8" bestFit="1" customWidth="1"/>
    <col min="13834" max="13834" width="7.77734375" style="8" customWidth="1"/>
    <col min="13835" max="13835" width="8.109375" style="8" customWidth="1"/>
    <col min="13836" max="13836" width="9" style="8" customWidth="1"/>
    <col min="13837" max="13837" width="8.5546875" style="8" customWidth="1"/>
    <col min="13838" max="13838" width="8.33203125" style="8" customWidth="1"/>
    <col min="13839" max="13839" width="8.5546875" style="8" customWidth="1"/>
    <col min="13840" max="13840" width="18.6640625" style="8" customWidth="1"/>
    <col min="13841" max="13841" width="13.5546875" style="8" customWidth="1"/>
    <col min="13842" max="13842" width="11.44140625" style="8" customWidth="1"/>
    <col min="13843" max="13843" width="11.6640625" style="8" customWidth="1"/>
    <col min="13844" max="13844" width="11.5546875" style="8" customWidth="1"/>
    <col min="13845" max="13845" width="15" style="8" customWidth="1"/>
    <col min="13846" max="14083" width="9.109375" style="8"/>
    <col min="14084" max="14084" width="14.5546875" style="8" customWidth="1"/>
    <col min="14085" max="14085" width="33.21875" style="8" bestFit="1" customWidth="1"/>
    <col min="14086" max="14086" width="10.88671875" style="8" bestFit="1" customWidth="1"/>
    <col min="14087" max="14087" width="12.88671875" style="8" bestFit="1" customWidth="1"/>
    <col min="14088" max="14088" width="7.44140625" style="8" customWidth="1"/>
    <col min="14089" max="14089" width="30.21875" style="8" bestFit="1" customWidth="1"/>
    <col min="14090" max="14090" width="7.77734375" style="8" customWidth="1"/>
    <col min="14091" max="14091" width="8.109375" style="8" customWidth="1"/>
    <col min="14092" max="14092" width="9" style="8" customWidth="1"/>
    <col min="14093" max="14093" width="8.5546875" style="8" customWidth="1"/>
    <col min="14094" max="14094" width="8.33203125" style="8" customWidth="1"/>
    <col min="14095" max="14095" width="8.5546875" style="8" customWidth="1"/>
    <col min="14096" max="14096" width="18.6640625" style="8" customWidth="1"/>
    <col min="14097" max="14097" width="13.5546875" style="8" customWidth="1"/>
    <col min="14098" max="14098" width="11.44140625" style="8" customWidth="1"/>
    <col min="14099" max="14099" width="11.6640625" style="8" customWidth="1"/>
    <col min="14100" max="14100" width="11.5546875" style="8" customWidth="1"/>
    <col min="14101" max="14101" width="15" style="8" customWidth="1"/>
    <col min="14102" max="14339" width="9.109375" style="8"/>
    <col min="14340" max="14340" width="14.5546875" style="8" customWidth="1"/>
    <col min="14341" max="14341" width="33.21875" style="8" bestFit="1" customWidth="1"/>
    <col min="14342" max="14342" width="10.88671875" style="8" bestFit="1" customWidth="1"/>
    <col min="14343" max="14343" width="12.88671875" style="8" bestFit="1" customWidth="1"/>
    <col min="14344" max="14344" width="7.44140625" style="8" customWidth="1"/>
    <col min="14345" max="14345" width="30.21875" style="8" bestFit="1" customWidth="1"/>
    <col min="14346" max="14346" width="7.77734375" style="8" customWidth="1"/>
    <col min="14347" max="14347" width="8.109375" style="8" customWidth="1"/>
    <col min="14348" max="14348" width="9" style="8" customWidth="1"/>
    <col min="14349" max="14349" width="8.5546875" style="8" customWidth="1"/>
    <col min="14350" max="14350" width="8.33203125" style="8" customWidth="1"/>
    <col min="14351" max="14351" width="8.5546875" style="8" customWidth="1"/>
    <col min="14352" max="14352" width="18.6640625" style="8" customWidth="1"/>
    <col min="14353" max="14353" width="13.5546875" style="8" customWidth="1"/>
    <col min="14354" max="14354" width="11.44140625" style="8" customWidth="1"/>
    <col min="14355" max="14355" width="11.6640625" style="8" customWidth="1"/>
    <col min="14356" max="14356" width="11.5546875" style="8" customWidth="1"/>
    <col min="14357" max="14357" width="15" style="8" customWidth="1"/>
    <col min="14358" max="14595" width="9.109375" style="8"/>
    <col min="14596" max="14596" width="14.5546875" style="8" customWidth="1"/>
    <col min="14597" max="14597" width="33.21875" style="8" bestFit="1" customWidth="1"/>
    <col min="14598" max="14598" width="10.88671875" style="8" bestFit="1" customWidth="1"/>
    <col min="14599" max="14599" width="12.88671875" style="8" bestFit="1" customWidth="1"/>
    <col min="14600" max="14600" width="7.44140625" style="8" customWidth="1"/>
    <col min="14601" max="14601" width="30.21875" style="8" bestFit="1" customWidth="1"/>
    <col min="14602" max="14602" width="7.77734375" style="8" customWidth="1"/>
    <col min="14603" max="14603" width="8.109375" style="8" customWidth="1"/>
    <col min="14604" max="14604" width="9" style="8" customWidth="1"/>
    <col min="14605" max="14605" width="8.5546875" style="8" customWidth="1"/>
    <col min="14606" max="14606" width="8.33203125" style="8" customWidth="1"/>
    <col min="14607" max="14607" width="8.5546875" style="8" customWidth="1"/>
    <col min="14608" max="14608" width="18.6640625" style="8" customWidth="1"/>
    <col min="14609" max="14609" width="13.5546875" style="8" customWidth="1"/>
    <col min="14610" max="14610" width="11.44140625" style="8" customWidth="1"/>
    <col min="14611" max="14611" width="11.6640625" style="8" customWidth="1"/>
    <col min="14612" max="14612" width="11.5546875" style="8" customWidth="1"/>
    <col min="14613" max="14613" width="15" style="8" customWidth="1"/>
    <col min="14614" max="14851" width="9.109375" style="8"/>
    <col min="14852" max="14852" width="14.5546875" style="8" customWidth="1"/>
    <col min="14853" max="14853" width="33.21875" style="8" bestFit="1" customWidth="1"/>
    <col min="14854" max="14854" width="10.88671875" style="8" bestFit="1" customWidth="1"/>
    <col min="14855" max="14855" width="12.88671875" style="8" bestFit="1" customWidth="1"/>
    <col min="14856" max="14856" width="7.44140625" style="8" customWidth="1"/>
    <col min="14857" max="14857" width="30.21875" style="8" bestFit="1" customWidth="1"/>
    <col min="14858" max="14858" width="7.77734375" style="8" customWidth="1"/>
    <col min="14859" max="14859" width="8.109375" style="8" customWidth="1"/>
    <col min="14860" max="14860" width="9" style="8" customWidth="1"/>
    <col min="14861" max="14861" width="8.5546875" style="8" customWidth="1"/>
    <col min="14862" max="14862" width="8.33203125" style="8" customWidth="1"/>
    <col min="14863" max="14863" width="8.5546875" style="8" customWidth="1"/>
    <col min="14864" max="14864" width="18.6640625" style="8" customWidth="1"/>
    <col min="14865" max="14865" width="13.5546875" style="8" customWidth="1"/>
    <col min="14866" max="14866" width="11.44140625" style="8" customWidth="1"/>
    <col min="14867" max="14867" width="11.6640625" style="8" customWidth="1"/>
    <col min="14868" max="14868" width="11.5546875" style="8" customWidth="1"/>
    <col min="14869" max="14869" width="15" style="8" customWidth="1"/>
    <col min="14870" max="15107" width="9.109375" style="8"/>
    <col min="15108" max="15108" width="14.5546875" style="8" customWidth="1"/>
    <col min="15109" max="15109" width="33.21875" style="8" bestFit="1" customWidth="1"/>
    <col min="15110" max="15110" width="10.88671875" style="8" bestFit="1" customWidth="1"/>
    <col min="15111" max="15111" width="12.88671875" style="8" bestFit="1" customWidth="1"/>
    <col min="15112" max="15112" width="7.44140625" style="8" customWidth="1"/>
    <col min="15113" max="15113" width="30.21875" style="8" bestFit="1" customWidth="1"/>
    <col min="15114" max="15114" width="7.77734375" style="8" customWidth="1"/>
    <col min="15115" max="15115" width="8.109375" style="8" customWidth="1"/>
    <col min="15116" max="15116" width="9" style="8" customWidth="1"/>
    <col min="15117" max="15117" width="8.5546875" style="8" customWidth="1"/>
    <col min="15118" max="15118" width="8.33203125" style="8" customWidth="1"/>
    <col min="15119" max="15119" width="8.5546875" style="8" customWidth="1"/>
    <col min="15120" max="15120" width="18.6640625" style="8" customWidth="1"/>
    <col min="15121" max="15121" width="13.5546875" style="8" customWidth="1"/>
    <col min="15122" max="15122" width="11.44140625" style="8" customWidth="1"/>
    <col min="15123" max="15123" width="11.6640625" style="8" customWidth="1"/>
    <col min="15124" max="15124" width="11.5546875" style="8" customWidth="1"/>
    <col min="15125" max="15125" width="15" style="8" customWidth="1"/>
    <col min="15126" max="15363" width="9.109375" style="8"/>
    <col min="15364" max="15364" width="14.5546875" style="8" customWidth="1"/>
    <col min="15365" max="15365" width="33.21875" style="8" bestFit="1" customWidth="1"/>
    <col min="15366" max="15366" width="10.88671875" style="8" bestFit="1" customWidth="1"/>
    <col min="15367" max="15367" width="12.88671875" style="8" bestFit="1" customWidth="1"/>
    <col min="15368" max="15368" width="7.44140625" style="8" customWidth="1"/>
    <col min="15369" max="15369" width="30.21875" style="8" bestFit="1" customWidth="1"/>
    <col min="15370" max="15370" width="7.77734375" style="8" customWidth="1"/>
    <col min="15371" max="15371" width="8.109375" style="8" customWidth="1"/>
    <col min="15372" max="15372" width="9" style="8" customWidth="1"/>
    <col min="15373" max="15373" width="8.5546875" style="8" customWidth="1"/>
    <col min="15374" max="15374" width="8.33203125" style="8" customWidth="1"/>
    <col min="15375" max="15375" width="8.5546875" style="8" customWidth="1"/>
    <col min="15376" max="15376" width="18.6640625" style="8" customWidth="1"/>
    <col min="15377" max="15377" width="13.5546875" style="8" customWidth="1"/>
    <col min="15378" max="15378" width="11.44140625" style="8" customWidth="1"/>
    <col min="15379" max="15379" width="11.6640625" style="8" customWidth="1"/>
    <col min="15380" max="15380" width="11.5546875" style="8" customWidth="1"/>
    <col min="15381" max="15381" width="15" style="8" customWidth="1"/>
    <col min="15382" max="15619" width="9.109375" style="8"/>
    <col min="15620" max="15620" width="14.5546875" style="8" customWidth="1"/>
    <col min="15621" max="15621" width="33.21875" style="8" bestFit="1" customWidth="1"/>
    <col min="15622" max="15622" width="10.88671875" style="8" bestFit="1" customWidth="1"/>
    <col min="15623" max="15623" width="12.88671875" style="8" bestFit="1" customWidth="1"/>
    <col min="15624" max="15624" width="7.44140625" style="8" customWidth="1"/>
    <col min="15625" max="15625" width="30.21875" style="8" bestFit="1" customWidth="1"/>
    <col min="15626" max="15626" width="7.77734375" style="8" customWidth="1"/>
    <col min="15627" max="15627" width="8.109375" style="8" customWidth="1"/>
    <col min="15628" max="15628" width="9" style="8" customWidth="1"/>
    <col min="15629" max="15629" width="8.5546875" style="8" customWidth="1"/>
    <col min="15630" max="15630" width="8.33203125" style="8" customWidth="1"/>
    <col min="15631" max="15631" width="8.5546875" style="8" customWidth="1"/>
    <col min="15632" max="15632" width="18.6640625" style="8" customWidth="1"/>
    <col min="15633" max="15633" width="13.5546875" style="8" customWidth="1"/>
    <col min="15634" max="15634" width="11.44140625" style="8" customWidth="1"/>
    <col min="15635" max="15635" width="11.6640625" style="8" customWidth="1"/>
    <col min="15636" max="15636" width="11.5546875" style="8" customWidth="1"/>
    <col min="15637" max="15637" width="15" style="8" customWidth="1"/>
    <col min="15638" max="15875" width="9.109375" style="8"/>
    <col min="15876" max="15876" width="14.5546875" style="8" customWidth="1"/>
    <col min="15877" max="15877" width="33.21875" style="8" bestFit="1" customWidth="1"/>
    <col min="15878" max="15878" width="10.88671875" style="8" bestFit="1" customWidth="1"/>
    <col min="15879" max="15879" width="12.88671875" style="8" bestFit="1" customWidth="1"/>
    <col min="15880" max="15880" width="7.44140625" style="8" customWidth="1"/>
    <col min="15881" max="15881" width="30.21875" style="8" bestFit="1" customWidth="1"/>
    <col min="15882" max="15882" width="7.77734375" style="8" customWidth="1"/>
    <col min="15883" max="15883" width="8.109375" style="8" customWidth="1"/>
    <col min="15884" max="15884" width="9" style="8" customWidth="1"/>
    <col min="15885" max="15885" width="8.5546875" style="8" customWidth="1"/>
    <col min="15886" max="15886" width="8.33203125" style="8" customWidth="1"/>
    <col min="15887" max="15887" width="8.5546875" style="8" customWidth="1"/>
    <col min="15888" max="15888" width="18.6640625" style="8" customWidth="1"/>
    <col min="15889" max="15889" width="13.5546875" style="8" customWidth="1"/>
    <col min="15890" max="15890" width="11.44140625" style="8" customWidth="1"/>
    <col min="15891" max="15891" width="11.6640625" style="8" customWidth="1"/>
    <col min="15892" max="15892" width="11.5546875" style="8" customWidth="1"/>
    <col min="15893" max="15893" width="15" style="8" customWidth="1"/>
    <col min="15894" max="16131" width="9.109375" style="8"/>
    <col min="16132" max="16132" width="14.5546875" style="8" customWidth="1"/>
    <col min="16133" max="16133" width="33.21875" style="8" bestFit="1" customWidth="1"/>
    <col min="16134" max="16134" width="10.88671875" style="8" bestFit="1" customWidth="1"/>
    <col min="16135" max="16135" width="12.88671875" style="8" bestFit="1" customWidth="1"/>
    <col min="16136" max="16136" width="7.44140625" style="8" customWidth="1"/>
    <col min="16137" max="16137" width="30.21875" style="8" bestFit="1" customWidth="1"/>
    <col min="16138" max="16138" width="7.77734375" style="8" customWidth="1"/>
    <col min="16139" max="16139" width="8.109375" style="8" customWidth="1"/>
    <col min="16140" max="16140" width="9" style="8" customWidth="1"/>
    <col min="16141" max="16141" width="8.5546875" style="8" customWidth="1"/>
    <col min="16142" max="16142" width="8.33203125" style="8" customWidth="1"/>
    <col min="16143" max="16143" width="8.5546875" style="8" customWidth="1"/>
    <col min="16144" max="16144" width="18.6640625" style="8" customWidth="1"/>
    <col min="16145" max="16145" width="13.5546875" style="8" customWidth="1"/>
    <col min="16146" max="16146" width="11.44140625" style="8" customWidth="1"/>
    <col min="16147" max="16147" width="11.6640625" style="8" customWidth="1"/>
    <col min="16148" max="16148" width="11.5546875" style="8" customWidth="1"/>
    <col min="16149" max="16149" width="15" style="8" customWidth="1"/>
    <col min="16150" max="16384" width="9.109375" style="8"/>
  </cols>
  <sheetData>
    <row r="1" spans="1:30" ht="15.6" x14ac:dyDescent="0.3">
      <c r="A1" s="3" t="s">
        <v>26</v>
      </c>
      <c r="B1" s="23" t="s">
        <v>76</v>
      </c>
      <c r="C1" s="5"/>
      <c r="D1" s="5"/>
      <c r="E1" s="5"/>
      <c r="F1" s="20"/>
      <c r="G1" s="55" t="s">
        <v>77</v>
      </c>
      <c r="H1" s="56"/>
      <c r="I1" s="57"/>
      <c r="J1" s="34"/>
      <c r="K1" s="6"/>
      <c r="L1" s="5"/>
      <c r="M1" s="5"/>
      <c r="N1" s="5"/>
      <c r="O1" s="5"/>
      <c r="P1" s="5"/>
      <c r="Q1" s="5"/>
      <c r="R1" s="7"/>
      <c r="S1" s="7"/>
      <c r="T1" s="7"/>
      <c r="U1" s="7"/>
      <c r="V1" s="7"/>
      <c r="Z1" s="34"/>
      <c r="AD1" s="34"/>
    </row>
    <row r="2" spans="1:30" ht="15.6" x14ac:dyDescent="0.3">
      <c r="A2" s="4" t="s">
        <v>8</v>
      </c>
      <c r="B2" s="22">
        <v>45346</v>
      </c>
      <c r="C2" s="5"/>
      <c r="D2" s="5"/>
      <c r="E2" s="5"/>
      <c r="F2" s="20"/>
      <c r="G2" s="5"/>
      <c r="H2" s="5"/>
      <c r="I2" s="5"/>
      <c r="J2" s="18"/>
      <c r="K2" s="6"/>
      <c r="L2" s="5"/>
      <c r="M2" s="5"/>
      <c r="N2" s="5"/>
      <c r="O2" s="5"/>
      <c r="P2" s="5"/>
      <c r="Q2" s="5"/>
      <c r="R2" s="7"/>
      <c r="S2" s="7"/>
      <c r="T2" s="7"/>
      <c r="U2" s="7"/>
      <c r="V2" s="7"/>
      <c r="Z2" s="10" t="s">
        <v>4</v>
      </c>
      <c r="AD2" s="10" t="s">
        <v>4</v>
      </c>
    </row>
    <row r="3" spans="1:30" ht="15.6" x14ac:dyDescent="0.3">
      <c r="A3" s="9" t="s">
        <v>9</v>
      </c>
      <c r="B3" s="9" t="s">
        <v>12</v>
      </c>
      <c r="C3" s="9" t="s">
        <v>2</v>
      </c>
      <c r="D3" s="9" t="s">
        <v>0</v>
      </c>
      <c r="E3" s="9" t="s">
        <v>1</v>
      </c>
      <c r="F3" s="9" t="s">
        <v>13</v>
      </c>
      <c r="G3" s="9" t="s">
        <v>2</v>
      </c>
      <c r="H3" s="9" t="s">
        <v>0</v>
      </c>
      <c r="I3" s="9" t="s">
        <v>14</v>
      </c>
      <c r="J3" s="10" t="s">
        <v>4</v>
      </c>
      <c r="K3" s="10" t="s">
        <v>15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9" t="s">
        <v>3</v>
      </c>
      <c r="R3" s="11" t="s">
        <v>10</v>
      </c>
      <c r="S3" s="11" t="s">
        <v>21</v>
      </c>
      <c r="T3" s="11" t="s">
        <v>22</v>
      </c>
      <c r="U3" s="11" t="s">
        <v>23</v>
      </c>
      <c r="V3" s="11" t="s">
        <v>24</v>
      </c>
      <c r="Z3" s="18" t="s">
        <v>86</v>
      </c>
      <c r="AA3" s="8">
        <v>2420</v>
      </c>
      <c r="AB3" s="8">
        <v>1210</v>
      </c>
      <c r="AC3" s="8">
        <v>150</v>
      </c>
      <c r="AD3" s="18" t="s">
        <v>86</v>
      </c>
    </row>
    <row r="4" spans="1:30" x14ac:dyDescent="0.3">
      <c r="A4" s="5">
        <v>1</v>
      </c>
      <c r="B4" s="24" t="s">
        <v>78</v>
      </c>
      <c r="C4" s="24">
        <v>720</v>
      </c>
      <c r="D4" s="24">
        <v>600</v>
      </c>
      <c r="E4" s="24">
        <v>560</v>
      </c>
      <c r="F4" s="18" t="s">
        <v>79</v>
      </c>
      <c r="G4" s="18">
        <f>C4</f>
        <v>720</v>
      </c>
      <c r="H4" s="1">
        <f>E4</f>
        <v>560</v>
      </c>
      <c r="I4" s="1">
        <v>1</v>
      </c>
      <c r="J4" s="18" t="s">
        <v>86</v>
      </c>
      <c r="K4" s="1"/>
      <c r="L4" s="1"/>
      <c r="M4" s="1">
        <v>1</v>
      </c>
      <c r="N4" s="1">
        <v>1</v>
      </c>
      <c r="O4" s="1">
        <v>1</v>
      </c>
      <c r="P4" s="1">
        <v>1</v>
      </c>
      <c r="Q4" s="5"/>
      <c r="R4" s="7"/>
      <c r="S4" s="7"/>
      <c r="T4" s="7"/>
      <c r="U4" s="7"/>
      <c r="V4" s="7"/>
      <c r="W4" s="8" t="s">
        <v>78</v>
      </c>
      <c r="X4" s="21" t="str">
        <f>W4&amp;"-"&amp;F4</f>
        <v>KIT-B/U-B1-LHS</v>
      </c>
      <c r="Y4" s="8">
        <f>(G4+H4)*2*I4/300</f>
        <v>8.5333333333333332</v>
      </c>
      <c r="Z4" s="18" t="s">
        <v>87</v>
      </c>
      <c r="AA4" s="8">
        <v>2420</v>
      </c>
      <c r="AB4" s="8">
        <v>1210</v>
      </c>
      <c r="AC4" s="8">
        <v>150</v>
      </c>
      <c r="AD4" s="18" t="s">
        <v>87</v>
      </c>
    </row>
    <row r="5" spans="1:30" x14ac:dyDescent="0.3">
      <c r="A5" s="5">
        <f>A4+1</f>
        <v>2</v>
      </c>
      <c r="B5" s="33" t="s">
        <v>89</v>
      </c>
      <c r="C5" s="1"/>
      <c r="D5" s="1"/>
      <c r="E5" s="1"/>
      <c r="F5" s="18" t="s">
        <v>80</v>
      </c>
      <c r="G5" s="18">
        <f>G4</f>
        <v>720</v>
      </c>
      <c r="H5" s="1">
        <f>H4</f>
        <v>560</v>
      </c>
      <c r="I5" s="1">
        <v>1</v>
      </c>
      <c r="J5" s="18" t="s">
        <v>86</v>
      </c>
      <c r="K5" s="1"/>
      <c r="L5" s="1"/>
      <c r="M5" s="1">
        <v>1</v>
      </c>
      <c r="N5" s="1">
        <v>1</v>
      </c>
      <c r="O5" s="1">
        <v>1</v>
      </c>
      <c r="P5" s="1">
        <v>1</v>
      </c>
      <c r="Q5" s="5"/>
      <c r="R5" s="7"/>
      <c r="S5" s="7"/>
      <c r="T5" s="7"/>
      <c r="U5" s="7"/>
      <c r="V5" s="7"/>
      <c r="W5" s="8" t="s">
        <v>78</v>
      </c>
      <c r="X5" s="21" t="str">
        <f t="shared" ref="X5:X68" si="0">W5&amp;"-"&amp;F5</f>
        <v>KIT-B/U-B1-RHS</v>
      </c>
      <c r="Y5" s="8">
        <f t="shared" ref="Y5:Y68" si="1">(G5+H5)*2*I5/300</f>
        <v>8.5333333333333332</v>
      </c>
      <c r="Z5" s="38" t="s">
        <v>88</v>
      </c>
      <c r="AA5" s="8">
        <v>2420</v>
      </c>
      <c r="AB5" s="8">
        <v>1210</v>
      </c>
      <c r="AC5" s="8">
        <v>150</v>
      </c>
      <c r="AD5" s="38" t="s">
        <v>88</v>
      </c>
    </row>
    <row r="6" spans="1:30" x14ac:dyDescent="0.3">
      <c r="A6" s="5">
        <f t="shared" ref="A6:A69" si="2">A5+1</f>
        <v>3</v>
      </c>
      <c r="B6" s="1"/>
      <c r="C6" s="52" t="s">
        <v>84</v>
      </c>
      <c r="D6" s="53"/>
      <c r="E6" s="54"/>
      <c r="F6" s="18" t="s">
        <v>81</v>
      </c>
      <c r="G6" s="18">
        <f>D4-36</f>
        <v>564</v>
      </c>
      <c r="H6" s="33">
        <f>E4-26</f>
        <v>534</v>
      </c>
      <c r="I6" s="1">
        <v>1</v>
      </c>
      <c r="J6" s="18" t="s">
        <v>86</v>
      </c>
      <c r="K6" s="1"/>
      <c r="L6" s="1"/>
      <c r="M6" s="1">
        <v>1</v>
      </c>
      <c r="N6" s="1">
        <v>1</v>
      </c>
      <c r="O6" s="1">
        <v>1</v>
      </c>
      <c r="P6" s="1">
        <v>1</v>
      </c>
      <c r="Q6" s="5"/>
      <c r="R6" s="7"/>
      <c r="S6" s="7"/>
      <c r="T6" s="7"/>
      <c r="U6" s="7"/>
      <c r="V6" s="7"/>
      <c r="W6" s="8" t="s">
        <v>78</v>
      </c>
      <c r="X6" s="21" t="str">
        <f t="shared" si="0"/>
        <v>KIT-B/U-B1-TOP</v>
      </c>
      <c r="Y6" s="8">
        <f t="shared" si="1"/>
        <v>7.32</v>
      </c>
      <c r="Z6" s="18" t="s">
        <v>115</v>
      </c>
      <c r="AA6" s="8">
        <v>2420</v>
      </c>
      <c r="AB6" s="8">
        <v>1210</v>
      </c>
      <c r="AC6" s="8">
        <v>150</v>
      </c>
      <c r="AD6" s="18" t="s">
        <v>115</v>
      </c>
    </row>
    <row r="7" spans="1:30" x14ac:dyDescent="0.3">
      <c r="A7" s="5">
        <f t="shared" si="2"/>
        <v>4</v>
      </c>
      <c r="B7" s="1"/>
      <c r="C7" s="1" t="s">
        <v>25</v>
      </c>
      <c r="D7" s="1"/>
      <c r="E7" s="1"/>
      <c r="F7" s="18" t="s">
        <v>82</v>
      </c>
      <c r="G7" s="18">
        <f>G6</f>
        <v>564</v>
      </c>
      <c r="H7" s="1">
        <f>H5</f>
        <v>560</v>
      </c>
      <c r="I7" s="1">
        <v>1</v>
      </c>
      <c r="J7" s="18" t="s">
        <v>86</v>
      </c>
      <c r="K7" s="1"/>
      <c r="L7" s="1"/>
      <c r="M7" s="1">
        <v>1</v>
      </c>
      <c r="N7" s="1">
        <v>1</v>
      </c>
      <c r="O7" s="1">
        <v>1</v>
      </c>
      <c r="P7" s="1">
        <v>1</v>
      </c>
      <c r="Q7" s="5"/>
      <c r="R7" s="7"/>
      <c r="S7" s="7"/>
      <c r="T7" s="7"/>
      <c r="U7" s="7"/>
      <c r="V7" s="7"/>
      <c r="W7" s="8" t="s">
        <v>78</v>
      </c>
      <c r="X7" s="21" t="str">
        <f t="shared" si="0"/>
        <v>KIT-B/U-B1-BTM</v>
      </c>
      <c r="Y7" s="8">
        <f t="shared" si="1"/>
        <v>7.4933333333333332</v>
      </c>
      <c r="Z7" s="37" t="s">
        <v>117</v>
      </c>
      <c r="AA7" s="8">
        <v>2420</v>
      </c>
      <c r="AB7" s="8">
        <v>1210</v>
      </c>
      <c r="AC7" s="8">
        <v>150</v>
      </c>
      <c r="AD7" s="37" t="s">
        <v>117</v>
      </c>
    </row>
    <row r="8" spans="1:30" x14ac:dyDescent="0.3">
      <c r="A8" s="5">
        <f t="shared" si="2"/>
        <v>5</v>
      </c>
      <c r="B8" s="1"/>
      <c r="C8" s="1"/>
      <c r="D8" s="1"/>
      <c r="E8" s="1"/>
      <c r="F8" s="18" t="s">
        <v>83</v>
      </c>
      <c r="G8" s="18">
        <f>C4-36+16</f>
        <v>700</v>
      </c>
      <c r="H8" s="1">
        <f>D4-36+16</f>
        <v>580</v>
      </c>
      <c r="I8" s="1">
        <v>1</v>
      </c>
      <c r="J8" s="18" t="s">
        <v>87</v>
      </c>
      <c r="K8" s="1"/>
      <c r="L8" s="1"/>
      <c r="M8" s="1"/>
      <c r="N8" s="1"/>
      <c r="O8" s="1"/>
      <c r="P8" s="1"/>
      <c r="Q8" s="5"/>
      <c r="R8" s="7"/>
      <c r="S8" s="7"/>
      <c r="T8" s="7"/>
      <c r="U8" s="7"/>
      <c r="V8" s="7"/>
      <c r="W8" s="8" t="s">
        <v>78</v>
      </c>
      <c r="X8" s="21" t="str">
        <f t="shared" si="0"/>
        <v>KIT-B/U-B1-BACK UP</v>
      </c>
      <c r="Y8" s="8">
        <f t="shared" si="1"/>
        <v>8.5333333333333332</v>
      </c>
      <c r="Z8" s="18" t="s">
        <v>116</v>
      </c>
      <c r="AA8" s="8">
        <v>2420</v>
      </c>
      <c r="AB8" s="8">
        <v>1210</v>
      </c>
      <c r="AC8" s="8">
        <v>150</v>
      </c>
      <c r="AD8" s="18" t="s">
        <v>116</v>
      </c>
    </row>
    <row r="9" spans="1:30" x14ac:dyDescent="0.3">
      <c r="A9" s="5">
        <f t="shared" si="2"/>
        <v>6</v>
      </c>
      <c r="B9" s="1"/>
      <c r="C9" s="1"/>
      <c r="D9" s="1"/>
      <c r="E9" s="1"/>
      <c r="F9" s="18" t="s">
        <v>85</v>
      </c>
      <c r="G9" s="32">
        <f>C4-30</f>
        <v>690</v>
      </c>
      <c r="H9" s="1">
        <f>D4-2</f>
        <v>598</v>
      </c>
      <c r="I9" s="1">
        <v>1</v>
      </c>
      <c r="J9" s="38" t="s">
        <v>88</v>
      </c>
      <c r="K9" s="1" t="s">
        <v>15</v>
      </c>
      <c r="L9" s="1"/>
      <c r="M9" s="1">
        <v>3</v>
      </c>
      <c r="N9" s="1">
        <v>3</v>
      </c>
      <c r="O9" s="1">
        <v>3</v>
      </c>
      <c r="P9" s="1">
        <v>3</v>
      </c>
      <c r="Q9" s="5"/>
      <c r="R9" s="7"/>
      <c r="S9" s="7"/>
      <c r="T9" s="7"/>
      <c r="U9" s="7"/>
      <c r="V9" s="7"/>
      <c r="W9" s="8" t="s">
        <v>78</v>
      </c>
      <c r="X9" s="21" t="str">
        <f t="shared" si="0"/>
        <v>KIT-B/U-B1-SHUTTER</v>
      </c>
      <c r="Y9" s="8">
        <f t="shared" si="1"/>
        <v>8.586666666666666</v>
      </c>
      <c r="Z9" s="44" t="s">
        <v>118</v>
      </c>
      <c r="AA9" s="8">
        <v>2420</v>
      </c>
      <c r="AB9" s="8">
        <v>1210</v>
      </c>
      <c r="AC9" s="8">
        <v>150</v>
      </c>
      <c r="AD9" s="44" t="s">
        <v>118</v>
      </c>
    </row>
    <row r="10" spans="1:30" x14ac:dyDescent="0.3">
      <c r="A10" s="5">
        <f t="shared" si="2"/>
        <v>7</v>
      </c>
      <c r="B10" s="1"/>
      <c r="C10" s="1"/>
      <c r="D10" s="1"/>
      <c r="E10" s="1"/>
      <c r="F10" s="18" t="s">
        <v>103</v>
      </c>
      <c r="G10" s="32">
        <f>C4</f>
        <v>720</v>
      </c>
      <c r="H10" s="1">
        <v>100</v>
      </c>
      <c r="I10" s="1">
        <v>1</v>
      </c>
      <c r="J10" s="38" t="s">
        <v>88</v>
      </c>
      <c r="K10" s="1" t="s">
        <v>15</v>
      </c>
      <c r="L10" s="1"/>
      <c r="M10" s="1">
        <v>3</v>
      </c>
      <c r="N10" s="1">
        <v>3</v>
      </c>
      <c r="O10" s="1">
        <v>3</v>
      </c>
      <c r="P10" s="1">
        <v>3</v>
      </c>
      <c r="Q10" s="5"/>
      <c r="R10" s="7"/>
      <c r="S10" s="7"/>
      <c r="T10" s="7"/>
      <c r="U10" s="7"/>
      <c r="V10" s="7"/>
      <c r="W10" s="8" t="s">
        <v>78</v>
      </c>
      <c r="X10" s="21" t="str">
        <f t="shared" si="0"/>
        <v>KIT-B/U-B1-FILLERS</v>
      </c>
      <c r="Y10" s="8">
        <f t="shared" si="1"/>
        <v>5.4666666666666668</v>
      </c>
      <c r="Z10" s="37" t="s">
        <v>136</v>
      </c>
      <c r="AA10" s="8">
        <v>2420</v>
      </c>
      <c r="AB10" s="8">
        <v>1210</v>
      </c>
      <c r="AC10" s="8">
        <v>150</v>
      </c>
      <c r="AD10" s="37" t="s">
        <v>136</v>
      </c>
    </row>
    <row r="11" spans="1:30" x14ac:dyDescent="0.3">
      <c r="A11" s="5">
        <f t="shared" si="2"/>
        <v>8</v>
      </c>
      <c r="B11" s="24" t="s">
        <v>91</v>
      </c>
      <c r="C11" s="24">
        <v>720</v>
      </c>
      <c r="D11" s="24">
        <v>200</v>
      </c>
      <c r="E11" s="24">
        <v>560</v>
      </c>
      <c r="F11" s="18" t="s">
        <v>79</v>
      </c>
      <c r="G11" s="18">
        <f>C11</f>
        <v>720</v>
      </c>
      <c r="H11" s="1">
        <f>E11</f>
        <v>560</v>
      </c>
      <c r="I11" s="1">
        <v>1</v>
      </c>
      <c r="J11" s="18" t="s">
        <v>86</v>
      </c>
      <c r="K11" s="1"/>
      <c r="L11" s="1"/>
      <c r="M11" s="1">
        <v>1</v>
      </c>
      <c r="N11" s="1">
        <v>1</v>
      </c>
      <c r="O11" s="1">
        <v>1</v>
      </c>
      <c r="P11" s="1">
        <v>1</v>
      </c>
      <c r="Q11" s="5"/>
      <c r="R11" s="7"/>
      <c r="S11" s="7"/>
      <c r="T11" s="7"/>
      <c r="U11" s="7"/>
      <c r="V11" s="7"/>
      <c r="W11" s="8" t="s">
        <v>91</v>
      </c>
      <c r="X11" s="21" t="str">
        <f t="shared" si="0"/>
        <v>KIT-B/U-B2-LHS</v>
      </c>
      <c r="Y11" s="8">
        <f t="shared" si="1"/>
        <v>8.5333333333333332</v>
      </c>
      <c r="Z11" s="41" t="s">
        <v>137</v>
      </c>
      <c r="AA11" s="8">
        <v>2420</v>
      </c>
      <c r="AB11" s="8">
        <v>1210</v>
      </c>
      <c r="AC11" s="8">
        <v>150</v>
      </c>
      <c r="AD11" s="41" t="s">
        <v>137</v>
      </c>
    </row>
    <row r="12" spans="1:30" x14ac:dyDescent="0.3">
      <c r="A12" s="5">
        <f t="shared" si="2"/>
        <v>9</v>
      </c>
      <c r="B12" s="33" t="s">
        <v>90</v>
      </c>
      <c r="C12" s="1"/>
      <c r="D12" s="1"/>
      <c r="E12" s="1"/>
      <c r="F12" s="18" t="s">
        <v>80</v>
      </c>
      <c r="G12" s="18">
        <f>G11</f>
        <v>720</v>
      </c>
      <c r="H12" s="1">
        <f>H11</f>
        <v>560</v>
      </c>
      <c r="I12" s="1">
        <v>1</v>
      </c>
      <c r="J12" s="18" t="s">
        <v>86</v>
      </c>
      <c r="K12" s="1"/>
      <c r="L12" s="1"/>
      <c r="M12" s="1">
        <v>1</v>
      </c>
      <c r="N12" s="1">
        <v>1</v>
      </c>
      <c r="O12" s="1">
        <v>1</v>
      </c>
      <c r="P12" s="1">
        <v>1</v>
      </c>
      <c r="Q12" s="5"/>
      <c r="R12" s="7"/>
      <c r="S12" s="7"/>
      <c r="T12" s="7"/>
      <c r="U12" s="7"/>
      <c r="V12" s="7"/>
      <c r="W12" s="8" t="s">
        <v>91</v>
      </c>
      <c r="X12" s="21" t="str">
        <f t="shared" si="0"/>
        <v>KIT-B/U-B2-RHS</v>
      </c>
      <c r="Y12" s="8">
        <f t="shared" si="1"/>
        <v>8.5333333333333332</v>
      </c>
      <c r="Z12" s="37" t="s">
        <v>138</v>
      </c>
      <c r="AA12" s="8">
        <v>2420</v>
      </c>
      <c r="AB12" s="8">
        <v>1210</v>
      </c>
      <c r="AC12" s="8">
        <v>150</v>
      </c>
      <c r="AD12" s="37" t="s">
        <v>138</v>
      </c>
    </row>
    <row r="13" spans="1:30" x14ac:dyDescent="0.3">
      <c r="A13" s="5">
        <f t="shared" si="2"/>
        <v>10</v>
      </c>
      <c r="B13" s="1"/>
      <c r="C13" s="52" t="s">
        <v>84</v>
      </c>
      <c r="D13" s="53"/>
      <c r="E13" s="54"/>
      <c r="F13" s="18" t="s">
        <v>81</v>
      </c>
      <c r="G13" s="18">
        <f>D11-36</f>
        <v>164</v>
      </c>
      <c r="H13" s="33">
        <f>E11-26</f>
        <v>534</v>
      </c>
      <c r="I13" s="1">
        <v>1</v>
      </c>
      <c r="J13" s="18" t="s">
        <v>86</v>
      </c>
      <c r="K13" s="1"/>
      <c r="L13" s="1"/>
      <c r="M13" s="1">
        <v>1</v>
      </c>
      <c r="N13" s="1">
        <v>1</v>
      </c>
      <c r="O13" s="1">
        <v>1</v>
      </c>
      <c r="P13" s="1">
        <v>1</v>
      </c>
      <c r="Q13" s="5"/>
      <c r="R13" s="7"/>
      <c r="S13" s="7"/>
      <c r="T13" s="7"/>
      <c r="U13" s="7"/>
      <c r="V13" s="7"/>
      <c r="W13" s="8" t="s">
        <v>91</v>
      </c>
      <c r="X13" s="21" t="str">
        <f t="shared" si="0"/>
        <v>KIT-B/U-B2-TOP</v>
      </c>
      <c r="Y13" s="8">
        <f t="shared" si="1"/>
        <v>4.6533333333333333</v>
      </c>
      <c r="Z13"/>
      <c r="AD13"/>
    </row>
    <row r="14" spans="1:30" x14ac:dyDescent="0.3">
      <c r="A14" s="5">
        <f t="shared" si="2"/>
        <v>11</v>
      </c>
      <c r="B14" s="1"/>
      <c r="C14" s="1" t="s">
        <v>25</v>
      </c>
      <c r="D14" s="1"/>
      <c r="E14" s="1"/>
      <c r="F14" s="18" t="s">
        <v>82</v>
      </c>
      <c r="G14" s="18">
        <f>G13</f>
        <v>164</v>
      </c>
      <c r="H14" s="1">
        <f>H12</f>
        <v>560</v>
      </c>
      <c r="I14" s="1">
        <v>1</v>
      </c>
      <c r="J14" s="18" t="s">
        <v>86</v>
      </c>
      <c r="K14" s="1"/>
      <c r="L14" s="1"/>
      <c r="M14" s="1">
        <v>1</v>
      </c>
      <c r="N14" s="1">
        <v>1</v>
      </c>
      <c r="O14" s="1">
        <v>1</v>
      </c>
      <c r="P14" s="1">
        <v>1</v>
      </c>
      <c r="Q14" s="5"/>
      <c r="R14" s="7"/>
      <c r="S14" s="7"/>
      <c r="T14" s="7"/>
      <c r="U14" s="7"/>
      <c r="V14" s="7"/>
      <c r="W14" s="8" t="s">
        <v>91</v>
      </c>
      <c r="X14" s="21" t="str">
        <f t="shared" si="0"/>
        <v>KIT-B/U-B2-BTM</v>
      </c>
      <c r="Y14" s="8">
        <f t="shared" si="1"/>
        <v>4.8266666666666671</v>
      </c>
      <c r="Z14"/>
      <c r="AD14"/>
    </row>
    <row r="15" spans="1:30" x14ac:dyDescent="0.3">
      <c r="A15" s="5">
        <f t="shared" si="2"/>
        <v>12</v>
      </c>
      <c r="B15" s="1"/>
      <c r="C15" s="1"/>
      <c r="D15" s="1"/>
      <c r="E15" s="1"/>
      <c r="F15" s="18" t="s">
        <v>83</v>
      </c>
      <c r="G15" s="18">
        <f>C11-36+16</f>
        <v>700</v>
      </c>
      <c r="H15" s="1">
        <f>D11-36+16</f>
        <v>180</v>
      </c>
      <c r="I15" s="1">
        <v>1</v>
      </c>
      <c r="J15" s="18" t="s">
        <v>87</v>
      </c>
      <c r="K15" s="1"/>
      <c r="L15" s="1"/>
      <c r="M15" s="1"/>
      <c r="N15" s="1"/>
      <c r="O15" s="1"/>
      <c r="P15" s="1"/>
      <c r="Q15" s="5"/>
      <c r="R15" s="7"/>
      <c r="S15" s="7"/>
      <c r="T15" s="7"/>
      <c r="U15" s="7"/>
      <c r="V15" s="7"/>
      <c r="W15" s="8" t="s">
        <v>91</v>
      </c>
      <c r="X15" s="21" t="str">
        <f t="shared" si="0"/>
        <v>KIT-B/U-B2-BACK UP</v>
      </c>
      <c r="Y15" s="8">
        <f t="shared" si="1"/>
        <v>5.8666666666666663</v>
      </c>
      <c r="Z15"/>
      <c r="AD15"/>
    </row>
    <row r="16" spans="1:30" x14ac:dyDescent="0.3">
      <c r="A16" s="5">
        <f t="shared" si="2"/>
        <v>13</v>
      </c>
      <c r="B16" s="1"/>
      <c r="C16" s="1"/>
      <c r="D16" s="1"/>
      <c r="E16" s="1"/>
      <c r="F16" s="18" t="s">
        <v>97</v>
      </c>
      <c r="G16" s="32">
        <f>C11-30</f>
        <v>690</v>
      </c>
      <c r="H16" s="1">
        <f>D11-2</f>
        <v>198</v>
      </c>
      <c r="I16" s="1">
        <v>1</v>
      </c>
      <c r="J16" s="38" t="s">
        <v>88</v>
      </c>
      <c r="K16" s="1" t="s">
        <v>15</v>
      </c>
      <c r="L16" s="1"/>
      <c r="M16" s="1">
        <v>3</v>
      </c>
      <c r="N16" s="1">
        <v>3</v>
      </c>
      <c r="O16" s="1">
        <v>3</v>
      </c>
      <c r="P16" s="1">
        <v>3</v>
      </c>
      <c r="Q16" s="5"/>
      <c r="R16" s="7"/>
      <c r="S16" s="7"/>
      <c r="T16" s="7"/>
      <c r="U16" s="7"/>
      <c r="V16" s="7"/>
      <c r="W16" s="8" t="s">
        <v>91</v>
      </c>
      <c r="X16" s="21" t="str">
        <f t="shared" si="0"/>
        <v>KIT-B/U-B2-FACIA</v>
      </c>
      <c r="Y16" s="8">
        <f t="shared" si="1"/>
        <v>5.92</v>
      </c>
      <c r="Z16"/>
      <c r="AD16"/>
    </row>
    <row r="17" spans="1:30" x14ac:dyDescent="0.3">
      <c r="A17" s="5">
        <f t="shared" si="2"/>
        <v>14</v>
      </c>
      <c r="B17" s="24" t="s">
        <v>92</v>
      </c>
      <c r="C17" s="24">
        <v>720</v>
      </c>
      <c r="D17" s="24">
        <v>800</v>
      </c>
      <c r="E17" s="24">
        <v>560</v>
      </c>
      <c r="F17" s="18" t="s">
        <v>79</v>
      </c>
      <c r="G17" s="18">
        <f>C17</f>
        <v>720</v>
      </c>
      <c r="H17" s="1">
        <f>E17</f>
        <v>560</v>
      </c>
      <c r="I17" s="1">
        <v>1</v>
      </c>
      <c r="J17" s="18" t="s">
        <v>86</v>
      </c>
      <c r="K17" s="1"/>
      <c r="L17" s="1"/>
      <c r="M17" s="1">
        <v>1</v>
      </c>
      <c r="N17" s="1">
        <v>1</v>
      </c>
      <c r="O17" s="1">
        <v>1</v>
      </c>
      <c r="P17" s="1">
        <v>1</v>
      </c>
      <c r="Q17" s="5"/>
      <c r="R17" s="7"/>
      <c r="S17" s="7"/>
      <c r="T17" s="7"/>
      <c r="U17" s="7"/>
      <c r="V17" s="7"/>
      <c r="W17" s="8" t="s">
        <v>92</v>
      </c>
      <c r="X17" s="21" t="str">
        <f t="shared" si="0"/>
        <v>KIT-B/U-B3-LHS</v>
      </c>
      <c r="Y17" s="8">
        <f t="shared" si="1"/>
        <v>8.5333333333333332</v>
      </c>
      <c r="Z17"/>
      <c r="AD17"/>
    </row>
    <row r="18" spans="1:30" x14ac:dyDescent="0.3">
      <c r="A18" s="5">
        <f t="shared" si="2"/>
        <v>15</v>
      </c>
      <c r="B18" s="33" t="s">
        <v>93</v>
      </c>
      <c r="C18" s="1"/>
      <c r="D18" s="1"/>
      <c r="E18" s="1"/>
      <c r="F18" s="18" t="s">
        <v>80</v>
      </c>
      <c r="G18" s="18">
        <f>G17</f>
        <v>720</v>
      </c>
      <c r="H18" s="1">
        <f>H17</f>
        <v>560</v>
      </c>
      <c r="I18" s="1">
        <v>1</v>
      </c>
      <c r="J18" s="18" t="s">
        <v>86</v>
      </c>
      <c r="K18" s="1"/>
      <c r="L18" s="1"/>
      <c r="M18" s="1">
        <v>1</v>
      </c>
      <c r="N18" s="1">
        <v>1</v>
      </c>
      <c r="O18" s="1">
        <v>1</v>
      </c>
      <c r="P18" s="1">
        <v>1</v>
      </c>
      <c r="Q18" s="5"/>
      <c r="R18" s="7"/>
      <c r="S18" s="7"/>
      <c r="T18" s="7"/>
      <c r="U18" s="7"/>
      <c r="V18" s="7"/>
      <c r="W18" s="8" t="s">
        <v>92</v>
      </c>
      <c r="X18" s="21" t="str">
        <f t="shared" si="0"/>
        <v>KIT-B/U-B3-RHS</v>
      </c>
      <c r="Y18" s="8">
        <f t="shared" si="1"/>
        <v>8.5333333333333332</v>
      </c>
      <c r="Z18"/>
      <c r="AD18"/>
    </row>
    <row r="19" spans="1:30" x14ac:dyDescent="0.3">
      <c r="A19" s="5">
        <f t="shared" si="2"/>
        <v>16</v>
      </c>
      <c r="B19" s="1"/>
      <c r="C19" s="52" t="s">
        <v>94</v>
      </c>
      <c r="D19" s="53"/>
      <c r="E19" s="54"/>
      <c r="F19" s="18" t="s">
        <v>81</v>
      </c>
      <c r="G19" s="18">
        <f>D17-36</f>
        <v>764</v>
      </c>
      <c r="H19" s="33">
        <f>E17-26</f>
        <v>534</v>
      </c>
      <c r="I19" s="1">
        <v>1</v>
      </c>
      <c r="J19" s="18" t="s">
        <v>86</v>
      </c>
      <c r="K19" s="1"/>
      <c r="L19" s="1"/>
      <c r="M19" s="1">
        <v>1</v>
      </c>
      <c r="N19" s="1">
        <v>1</v>
      </c>
      <c r="O19" s="1">
        <v>1</v>
      </c>
      <c r="P19" s="1">
        <v>1</v>
      </c>
      <c r="Q19" s="5"/>
      <c r="R19" s="7"/>
      <c r="S19" s="7"/>
      <c r="T19" s="7"/>
      <c r="U19" s="7"/>
      <c r="V19" s="7"/>
      <c r="W19" s="8" t="s">
        <v>92</v>
      </c>
      <c r="X19" s="21" t="str">
        <f t="shared" si="0"/>
        <v>KIT-B/U-B3-TOP</v>
      </c>
      <c r="Y19" s="8">
        <f t="shared" si="1"/>
        <v>8.6533333333333342</v>
      </c>
      <c r="Z19"/>
      <c r="AD19"/>
    </row>
    <row r="20" spans="1:30" x14ac:dyDescent="0.3">
      <c r="A20" s="5">
        <f t="shared" si="2"/>
        <v>17</v>
      </c>
      <c r="B20" s="1"/>
      <c r="C20" s="1" t="s">
        <v>25</v>
      </c>
      <c r="D20" s="1"/>
      <c r="E20" s="1"/>
      <c r="F20" s="18" t="s">
        <v>82</v>
      </c>
      <c r="G20" s="18">
        <f>G19</f>
        <v>764</v>
      </c>
      <c r="H20" s="1">
        <f>H18</f>
        <v>560</v>
      </c>
      <c r="I20" s="1">
        <v>1</v>
      </c>
      <c r="J20" s="18" t="s">
        <v>86</v>
      </c>
      <c r="K20" s="1"/>
      <c r="L20" s="1"/>
      <c r="M20" s="1">
        <v>1</v>
      </c>
      <c r="N20" s="1">
        <v>1</v>
      </c>
      <c r="O20" s="1">
        <v>1</v>
      </c>
      <c r="P20" s="1">
        <v>1</v>
      </c>
      <c r="Q20" s="5"/>
      <c r="R20" s="7"/>
      <c r="S20" s="7"/>
      <c r="T20" s="7"/>
      <c r="U20" s="7"/>
      <c r="V20" s="7"/>
      <c r="W20" s="8" t="s">
        <v>92</v>
      </c>
      <c r="X20" s="21" t="str">
        <f t="shared" si="0"/>
        <v>KIT-B/U-B3-BTM</v>
      </c>
      <c r="Y20" s="8">
        <f t="shared" si="1"/>
        <v>8.8266666666666662</v>
      </c>
      <c r="Z20"/>
      <c r="AD20"/>
    </row>
    <row r="21" spans="1:30" x14ac:dyDescent="0.3">
      <c r="A21" s="5">
        <f t="shared" si="2"/>
        <v>18</v>
      </c>
      <c r="B21" s="1"/>
      <c r="C21" s="1"/>
      <c r="D21" s="1"/>
      <c r="E21" s="1"/>
      <c r="F21" s="18" t="s">
        <v>83</v>
      </c>
      <c r="G21" s="18">
        <f>C17-36+16</f>
        <v>700</v>
      </c>
      <c r="H21" s="1">
        <f>D17-36+16</f>
        <v>780</v>
      </c>
      <c r="I21" s="1">
        <v>1</v>
      </c>
      <c r="J21" s="18" t="s">
        <v>87</v>
      </c>
      <c r="K21" s="1"/>
      <c r="L21" s="1"/>
      <c r="M21" s="1"/>
      <c r="N21" s="1"/>
      <c r="O21" s="1"/>
      <c r="P21" s="1"/>
      <c r="Q21" s="5"/>
      <c r="R21" s="7"/>
      <c r="S21" s="7"/>
      <c r="T21" s="7"/>
      <c r="U21" s="7"/>
      <c r="V21" s="7"/>
      <c r="W21" s="8" t="s">
        <v>92</v>
      </c>
      <c r="X21" s="21" t="str">
        <f t="shared" si="0"/>
        <v>KIT-B/U-B3-BACK UP</v>
      </c>
      <c r="Y21" s="8">
        <f t="shared" si="1"/>
        <v>9.8666666666666671</v>
      </c>
      <c r="Z21"/>
      <c r="AD21"/>
    </row>
    <row r="22" spans="1:30" x14ac:dyDescent="0.3">
      <c r="A22" s="5">
        <f t="shared" si="2"/>
        <v>19</v>
      </c>
      <c r="B22" s="5"/>
      <c r="C22" s="5"/>
      <c r="D22" s="5"/>
      <c r="E22" s="5"/>
      <c r="F22" s="18" t="s">
        <v>95</v>
      </c>
      <c r="G22" s="1">
        <f>D17-36</f>
        <v>764</v>
      </c>
      <c r="H22" s="1">
        <f>520</f>
        <v>520</v>
      </c>
      <c r="I22" s="1">
        <v>3</v>
      </c>
      <c r="J22" s="18" t="s">
        <v>86</v>
      </c>
      <c r="K22" s="1"/>
      <c r="L22" s="1"/>
      <c r="M22" s="1">
        <v>1</v>
      </c>
      <c r="N22" s="1">
        <v>1</v>
      </c>
      <c r="O22" s="1">
        <v>1</v>
      </c>
      <c r="P22" s="1">
        <v>1</v>
      </c>
      <c r="Q22" s="5"/>
      <c r="R22" s="7"/>
      <c r="S22" s="7"/>
      <c r="T22" s="7"/>
      <c r="U22" s="7"/>
      <c r="V22" s="7"/>
      <c r="W22" s="8" t="s">
        <v>92</v>
      </c>
      <c r="X22" s="21" t="str">
        <f t="shared" si="0"/>
        <v>KIT-B/U-B3-TDM BTM</v>
      </c>
      <c r="Y22" s="8">
        <f t="shared" si="1"/>
        <v>25.68</v>
      </c>
      <c r="Z22"/>
      <c r="AD22"/>
    </row>
    <row r="23" spans="1:30" x14ac:dyDescent="0.3">
      <c r="A23" s="5">
        <f t="shared" si="2"/>
        <v>20</v>
      </c>
      <c r="B23" s="5"/>
      <c r="C23" s="5"/>
      <c r="D23" s="5"/>
      <c r="E23" s="5"/>
      <c r="F23" s="18" t="s">
        <v>96</v>
      </c>
      <c r="G23" s="1">
        <f>G22</f>
        <v>764</v>
      </c>
      <c r="H23" s="1">
        <f>200</f>
        <v>200</v>
      </c>
      <c r="I23" s="1">
        <v>3</v>
      </c>
      <c r="J23" s="18" t="s">
        <v>86</v>
      </c>
      <c r="K23" s="1"/>
      <c r="L23" s="1"/>
      <c r="M23" s="1">
        <v>1</v>
      </c>
      <c r="N23" s="1">
        <v>1</v>
      </c>
      <c r="O23" s="1">
        <v>1</v>
      </c>
      <c r="P23" s="1">
        <v>1</v>
      </c>
      <c r="Q23" s="5"/>
      <c r="R23" s="7"/>
      <c r="S23" s="7"/>
      <c r="T23" s="7"/>
      <c r="U23" s="7"/>
      <c r="V23" s="7"/>
      <c r="W23" s="8" t="s">
        <v>92</v>
      </c>
      <c r="X23" s="21" t="str">
        <f t="shared" si="0"/>
        <v>KIT-B/U-B3-TDM BACK</v>
      </c>
      <c r="Y23" s="8">
        <f t="shared" si="1"/>
        <v>19.28</v>
      </c>
      <c r="Z23"/>
      <c r="AD23"/>
    </row>
    <row r="24" spans="1:30" x14ac:dyDescent="0.3">
      <c r="A24" s="5">
        <f t="shared" si="2"/>
        <v>21</v>
      </c>
      <c r="B24" s="5"/>
      <c r="C24" s="5"/>
      <c r="D24" s="5"/>
      <c r="E24" s="5"/>
      <c r="F24" s="18" t="s">
        <v>97</v>
      </c>
      <c r="G24" s="30">
        <f>C17/4-30</f>
        <v>150</v>
      </c>
      <c r="H24" s="1">
        <f>D17-2</f>
        <v>798</v>
      </c>
      <c r="I24" s="1">
        <v>1</v>
      </c>
      <c r="J24" s="38" t="s">
        <v>88</v>
      </c>
      <c r="K24" s="1" t="s">
        <v>15</v>
      </c>
      <c r="L24" s="1"/>
      <c r="M24" s="1">
        <v>3</v>
      </c>
      <c r="N24" s="1">
        <v>3</v>
      </c>
      <c r="O24" s="1">
        <v>3</v>
      </c>
      <c r="P24" s="1">
        <v>3</v>
      </c>
      <c r="Q24" s="5"/>
      <c r="R24" s="7"/>
      <c r="S24" s="7"/>
      <c r="T24" s="7"/>
      <c r="U24" s="7"/>
      <c r="V24" s="7"/>
      <c r="W24" s="8" t="s">
        <v>92</v>
      </c>
      <c r="X24" s="21" t="str">
        <f t="shared" si="0"/>
        <v>KIT-B/U-B3-FACIA</v>
      </c>
      <c r="Y24" s="8">
        <f t="shared" si="1"/>
        <v>6.32</v>
      </c>
      <c r="Z24"/>
      <c r="AD24"/>
    </row>
    <row r="25" spans="1:30" x14ac:dyDescent="0.3">
      <c r="A25" s="5">
        <f t="shared" si="2"/>
        <v>22</v>
      </c>
      <c r="B25" s="5"/>
      <c r="C25" s="5"/>
      <c r="D25" s="5"/>
      <c r="E25" s="5"/>
      <c r="F25" s="18" t="s">
        <v>97</v>
      </c>
      <c r="G25" s="30">
        <f>C17/4-15</f>
        <v>165</v>
      </c>
      <c r="H25" s="1">
        <f>H24</f>
        <v>798</v>
      </c>
      <c r="I25" s="1">
        <v>1</v>
      </c>
      <c r="J25" s="38" t="s">
        <v>88</v>
      </c>
      <c r="K25" s="1" t="s">
        <v>15</v>
      </c>
      <c r="L25" s="1"/>
      <c r="M25" s="1">
        <v>3</v>
      </c>
      <c r="N25" s="1">
        <v>3</v>
      </c>
      <c r="O25" s="1">
        <v>3</v>
      </c>
      <c r="P25" s="1">
        <v>3</v>
      </c>
      <c r="Q25" s="5"/>
      <c r="R25" s="7"/>
      <c r="S25" s="7"/>
      <c r="T25" s="7"/>
      <c r="U25" s="7"/>
      <c r="V25" s="7"/>
      <c r="W25" s="8" t="s">
        <v>92</v>
      </c>
      <c r="X25" s="21" t="str">
        <f t="shared" si="0"/>
        <v>KIT-B/U-B3-FACIA</v>
      </c>
      <c r="Y25" s="8">
        <f t="shared" si="1"/>
        <v>6.42</v>
      </c>
      <c r="Z25"/>
      <c r="AD25"/>
    </row>
    <row r="26" spans="1:30" x14ac:dyDescent="0.3">
      <c r="A26" s="5">
        <f t="shared" si="2"/>
        <v>23</v>
      </c>
      <c r="B26" s="5"/>
      <c r="C26" s="5"/>
      <c r="D26" s="5"/>
      <c r="E26" s="5"/>
      <c r="F26" s="18" t="s">
        <v>97</v>
      </c>
      <c r="G26" s="30">
        <f>C17/2-15</f>
        <v>345</v>
      </c>
      <c r="H26" s="1">
        <f>H25</f>
        <v>798</v>
      </c>
      <c r="I26" s="1">
        <v>1</v>
      </c>
      <c r="J26" s="38" t="s">
        <v>88</v>
      </c>
      <c r="K26" s="1" t="s">
        <v>15</v>
      </c>
      <c r="L26" s="1"/>
      <c r="M26" s="1">
        <v>3</v>
      </c>
      <c r="N26" s="1">
        <v>3</v>
      </c>
      <c r="O26" s="1">
        <v>3</v>
      </c>
      <c r="P26" s="1">
        <v>3</v>
      </c>
      <c r="Q26" s="5"/>
      <c r="R26" s="7"/>
      <c r="S26" s="7"/>
      <c r="T26" s="7"/>
      <c r="U26" s="7"/>
      <c r="V26" s="7"/>
      <c r="W26" s="8" t="s">
        <v>92</v>
      </c>
      <c r="X26" s="21" t="str">
        <f t="shared" si="0"/>
        <v>KIT-B/U-B3-FACIA</v>
      </c>
      <c r="Y26" s="8">
        <f t="shared" si="1"/>
        <v>7.62</v>
      </c>
      <c r="Z26"/>
      <c r="AD26"/>
    </row>
    <row r="27" spans="1:30" x14ac:dyDescent="0.3">
      <c r="A27" s="5">
        <f t="shared" si="2"/>
        <v>24</v>
      </c>
      <c r="B27" s="24" t="s">
        <v>104</v>
      </c>
      <c r="C27" s="24">
        <v>720</v>
      </c>
      <c r="D27" s="24">
        <v>550</v>
      </c>
      <c r="E27" s="24">
        <v>560</v>
      </c>
      <c r="F27" s="18" t="s">
        <v>79</v>
      </c>
      <c r="G27" s="18">
        <f>C27</f>
        <v>720</v>
      </c>
      <c r="H27" s="1">
        <f>E27</f>
        <v>560</v>
      </c>
      <c r="I27" s="1">
        <v>1</v>
      </c>
      <c r="J27" s="18" t="s">
        <v>86</v>
      </c>
      <c r="K27" s="1"/>
      <c r="L27" s="1"/>
      <c r="M27" s="1">
        <v>1</v>
      </c>
      <c r="N27" s="1">
        <v>1</v>
      </c>
      <c r="O27" s="1">
        <v>1</v>
      </c>
      <c r="P27" s="1">
        <v>1</v>
      </c>
      <c r="Q27" s="5"/>
      <c r="R27" s="7"/>
      <c r="S27" s="7"/>
      <c r="T27" s="7"/>
      <c r="U27" s="7"/>
      <c r="V27" s="7"/>
      <c r="W27" s="8" t="s">
        <v>104</v>
      </c>
      <c r="X27" s="21" t="str">
        <f t="shared" si="0"/>
        <v>KIT-B/U-B5-LHS</v>
      </c>
      <c r="Y27" s="8">
        <f t="shared" si="1"/>
        <v>8.5333333333333332</v>
      </c>
      <c r="Z27"/>
      <c r="AD27"/>
    </row>
    <row r="28" spans="1:30" x14ac:dyDescent="0.3">
      <c r="A28" s="5">
        <f t="shared" si="2"/>
        <v>25</v>
      </c>
      <c r="B28" s="33" t="s">
        <v>105</v>
      </c>
      <c r="C28" s="1"/>
      <c r="D28" s="1"/>
      <c r="E28" s="1"/>
      <c r="F28" s="18" t="s">
        <v>80</v>
      </c>
      <c r="G28" s="18">
        <f>G27</f>
        <v>720</v>
      </c>
      <c r="H28" s="1">
        <f>H27</f>
        <v>560</v>
      </c>
      <c r="I28" s="1">
        <v>1</v>
      </c>
      <c r="J28" s="18" t="s">
        <v>86</v>
      </c>
      <c r="K28" s="1"/>
      <c r="L28" s="1"/>
      <c r="M28" s="1">
        <v>1</v>
      </c>
      <c r="N28" s="1">
        <v>1</v>
      </c>
      <c r="O28" s="1">
        <v>1</v>
      </c>
      <c r="P28" s="1">
        <v>1</v>
      </c>
      <c r="Q28" s="5"/>
      <c r="R28" s="7"/>
      <c r="S28" s="7"/>
      <c r="T28" s="7"/>
      <c r="U28" s="7"/>
      <c r="V28" s="7"/>
      <c r="W28" s="8" t="s">
        <v>104</v>
      </c>
      <c r="X28" s="21" t="str">
        <f t="shared" si="0"/>
        <v>KIT-B/U-B5-RHS</v>
      </c>
      <c r="Y28" s="8">
        <f t="shared" si="1"/>
        <v>8.5333333333333332</v>
      </c>
      <c r="Z28"/>
      <c r="AD28"/>
    </row>
    <row r="29" spans="1:30" x14ac:dyDescent="0.3">
      <c r="A29" s="5">
        <f t="shared" si="2"/>
        <v>26</v>
      </c>
      <c r="B29" s="1"/>
      <c r="C29" s="52" t="s">
        <v>84</v>
      </c>
      <c r="D29" s="53"/>
      <c r="E29" s="54"/>
      <c r="F29" s="18" t="s">
        <v>81</v>
      </c>
      <c r="G29" s="18">
        <f>D27-36</f>
        <v>514</v>
      </c>
      <c r="H29" s="33">
        <f>E27-26</f>
        <v>534</v>
      </c>
      <c r="I29" s="1">
        <v>1</v>
      </c>
      <c r="J29" s="18" t="s">
        <v>86</v>
      </c>
      <c r="K29" s="1"/>
      <c r="L29" s="1"/>
      <c r="M29" s="1">
        <v>1</v>
      </c>
      <c r="N29" s="1">
        <v>1</v>
      </c>
      <c r="O29" s="1">
        <v>1</v>
      </c>
      <c r="P29" s="1">
        <v>1</v>
      </c>
      <c r="Q29" s="5"/>
      <c r="R29" s="7"/>
      <c r="S29" s="7"/>
      <c r="T29" s="7"/>
      <c r="U29" s="7"/>
      <c r="V29" s="7"/>
      <c r="W29" s="8" t="s">
        <v>104</v>
      </c>
      <c r="X29" s="21" t="str">
        <f t="shared" si="0"/>
        <v>KIT-B/U-B5-TOP</v>
      </c>
      <c r="Y29" s="8">
        <f t="shared" si="1"/>
        <v>6.9866666666666664</v>
      </c>
      <c r="Z29"/>
      <c r="AD29"/>
    </row>
    <row r="30" spans="1:30" x14ac:dyDescent="0.3">
      <c r="A30" s="5">
        <f t="shared" si="2"/>
        <v>27</v>
      </c>
      <c r="B30" s="1"/>
      <c r="C30" s="1" t="s">
        <v>25</v>
      </c>
      <c r="D30" s="1"/>
      <c r="E30" s="1"/>
      <c r="F30" s="18" t="s">
        <v>82</v>
      </c>
      <c r="G30" s="18">
        <f>G29</f>
        <v>514</v>
      </c>
      <c r="H30" s="1">
        <f>H28</f>
        <v>560</v>
      </c>
      <c r="I30" s="1">
        <v>1</v>
      </c>
      <c r="J30" s="18" t="s">
        <v>86</v>
      </c>
      <c r="K30" s="1"/>
      <c r="L30" s="1"/>
      <c r="M30" s="1">
        <v>1</v>
      </c>
      <c r="N30" s="1">
        <v>1</v>
      </c>
      <c r="O30" s="1">
        <v>1</v>
      </c>
      <c r="P30" s="1">
        <v>1</v>
      </c>
      <c r="Q30" s="5"/>
      <c r="R30" s="7"/>
      <c r="S30" s="7"/>
      <c r="T30" s="7"/>
      <c r="U30" s="7"/>
      <c r="V30" s="7"/>
      <c r="W30" s="8" t="s">
        <v>104</v>
      </c>
      <c r="X30" s="21" t="str">
        <f t="shared" si="0"/>
        <v>KIT-B/U-B5-BTM</v>
      </c>
      <c r="Y30" s="8">
        <f t="shared" si="1"/>
        <v>7.16</v>
      </c>
      <c r="Z30"/>
      <c r="AD30"/>
    </row>
    <row r="31" spans="1:30" x14ac:dyDescent="0.3">
      <c r="A31" s="5">
        <f t="shared" si="2"/>
        <v>28</v>
      </c>
      <c r="B31" s="1"/>
      <c r="C31" s="1"/>
      <c r="D31" s="1"/>
      <c r="E31" s="1"/>
      <c r="F31" s="18" t="s">
        <v>83</v>
      </c>
      <c r="G31" s="18">
        <f>C27-36+16</f>
        <v>700</v>
      </c>
      <c r="H31" s="1">
        <f>D27-36+16</f>
        <v>530</v>
      </c>
      <c r="I31" s="1">
        <v>1</v>
      </c>
      <c r="J31" s="18" t="s">
        <v>87</v>
      </c>
      <c r="K31" s="1"/>
      <c r="L31" s="1"/>
      <c r="M31" s="1"/>
      <c r="N31" s="1"/>
      <c r="O31" s="1"/>
      <c r="P31" s="1"/>
      <c r="Q31" s="5"/>
      <c r="R31" s="7"/>
      <c r="S31" s="7"/>
      <c r="T31" s="7"/>
      <c r="U31" s="7"/>
      <c r="V31" s="7"/>
      <c r="W31" s="8" t="s">
        <v>104</v>
      </c>
      <c r="X31" s="21" t="str">
        <f t="shared" si="0"/>
        <v>KIT-B/U-B5-BACK UP</v>
      </c>
      <c r="Y31" s="8">
        <f t="shared" si="1"/>
        <v>8.1999999999999993</v>
      </c>
      <c r="Z31"/>
      <c r="AD31"/>
    </row>
    <row r="32" spans="1:30" x14ac:dyDescent="0.3">
      <c r="A32" s="5">
        <f t="shared" si="2"/>
        <v>29</v>
      </c>
      <c r="B32" s="1"/>
      <c r="C32" s="1"/>
      <c r="D32" s="1"/>
      <c r="E32" s="1"/>
      <c r="F32" s="18" t="s">
        <v>106</v>
      </c>
      <c r="G32" s="18">
        <f>D27-36-1</f>
        <v>513</v>
      </c>
      <c r="H32" s="1">
        <f>E27-25</f>
        <v>535</v>
      </c>
      <c r="I32" s="1">
        <v>1</v>
      </c>
      <c r="J32" s="18" t="s">
        <v>86</v>
      </c>
      <c r="K32" s="1"/>
      <c r="L32" s="1"/>
      <c r="M32" s="1">
        <v>1</v>
      </c>
      <c r="N32" s="1">
        <v>1</v>
      </c>
      <c r="O32" s="1">
        <v>1</v>
      </c>
      <c r="P32" s="1">
        <v>1</v>
      </c>
      <c r="Q32" s="5"/>
      <c r="R32" s="7"/>
      <c r="S32" s="7"/>
      <c r="T32" s="7"/>
      <c r="U32" s="7"/>
      <c r="V32" s="7"/>
      <c r="W32" s="8" t="s">
        <v>104</v>
      </c>
      <c r="X32" s="21" t="str">
        <f t="shared" si="0"/>
        <v>KIT-B/U-B5-Lshelf</v>
      </c>
      <c r="Y32" s="8">
        <f t="shared" si="1"/>
        <v>6.9866666666666664</v>
      </c>
      <c r="Z32"/>
      <c r="AD32"/>
    </row>
    <row r="33" spans="1:30" x14ac:dyDescent="0.3">
      <c r="A33" s="5">
        <f t="shared" si="2"/>
        <v>30</v>
      </c>
      <c r="B33" s="1"/>
      <c r="C33" s="1"/>
      <c r="D33" s="1"/>
      <c r="E33" s="1"/>
      <c r="F33" s="18" t="s">
        <v>85</v>
      </c>
      <c r="G33" s="32">
        <f>C27-30</f>
        <v>690</v>
      </c>
      <c r="H33" s="1">
        <f>D27-2</f>
        <v>548</v>
      </c>
      <c r="I33" s="1">
        <v>1</v>
      </c>
      <c r="J33" s="38" t="s">
        <v>88</v>
      </c>
      <c r="K33" s="1" t="s">
        <v>15</v>
      </c>
      <c r="L33" s="1"/>
      <c r="M33" s="1">
        <v>3</v>
      </c>
      <c r="N33" s="1">
        <v>3</v>
      </c>
      <c r="O33" s="1">
        <v>3</v>
      </c>
      <c r="P33" s="1">
        <v>3</v>
      </c>
      <c r="Q33" s="5"/>
      <c r="R33" s="7"/>
      <c r="S33" s="7"/>
      <c r="T33" s="7"/>
      <c r="U33" s="7"/>
      <c r="V33" s="7"/>
      <c r="W33" s="8" t="s">
        <v>104</v>
      </c>
      <c r="X33" s="21" t="str">
        <f t="shared" si="0"/>
        <v>KIT-B/U-B5-SHUTTER</v>
      </c>
      <c r="Y33" s="8">
        <f t="shared" si="1"/>
        <v>8.2533333333333339</v>
      </c>
      <c r="Z33"/>
      <c r="AD33"/>
    </row>
    <row r="34" spans="1:30" x14ac:dyDescent="0.3">
      <c r="A34" s="5">
        <f t="shared" si="2"/>
        <v>31</v>
      </c>
      <c r="B34" s="24" t="s">
        <v>110</v>
      </c>
      <c r="C34" s="24">
        <v>720</v>
      </c>
      <c r="D34" s="24">
        <v>772</v>
      </c>
      <c r="E34" s="24">
        <v>560</v>
      </c>
      <c r="F34" s="18" t="s">
        <v>79</v>
      </c>
      <c r="G34" s="18">
        <f>C34</f>
        <v>720</v>
      </c>
      <c r="H34" s="1">
        <f>E34</f>
        <v>560</v>
      </c>
      <c r="I34" s="1">
        <v>1</v>
      </c>
      <c r="J34" s="18" t="s">
        <v>86</v>
      </c>
      <c r="K34" s="1"/>
      <c r="L34" s="1"/>
      <c r="M34" s="1">
        <v>1</v>
      </c>
      <c r="N34" s="1">
        <v>1</v>
      </c>
      <c r="O34" s="1">
        <v>1</v>
      </c>
      <c r="P34" s="1">
        <v>1</v>
      </c>
      <c r="Q34" s="5"/>
      <c r="R34" s="7"/>
      <c r="S34" s="7"/>
      <c r="T34" s="7"/>
      <c r="U34" s="7"/>
      <c r="V34" s="7"/>
      <c r="W34" s="8" t="s">
        <v>110</v>
      </c>
      <c r="X34" s="21" t="str">
        <f t="shared" si="0"/>
        <v>KIT-B/U-B6-LHS</v>
      </c>
      <c r="Y34" s="8">
        <f t="shared" si="1"/>
        <v>8.5333333333333332</v>
      </c>
      <c r="Z34"/>
      <c r="AD34"/>
    </row>
    <row r="35" spans="1:30" x14ac:dyDescent="0.3">
      <c r="A35" s="5">
        <f t="shared" si="2"/>
        <v>32</v>
      </c>
      <c r="B35" s="33" t="s">
        <v>93</v>
      </c>
      <c r="C35" s="1"/>
      <c r="D35" s="1"/>
      <c r="E35" s="1"/>
      <c r="F35" s="18" t="s">
        <v>80</v>
      </c>
      <c r="G35" s="18">
        <f>G34</f>
        <v>720</v>
      </c>
      <c r="H35" s="1">
        <f>H34</f>
        <v>560</v>
      </c>
      <c r="I35" s="1">
        <v>1</v>
      </c>
      <c r="J35" s="18" t="s">
        <v>86</v>
      </c>
      <c r="K35" s="1"/>
      <c r="L35" s="1"/>
      <c r="M35" s="1">
        <v>1</v>
      </c>
      <c r="N35" s="1">
        <v>1</v>
      </c>
      <c r="O35" s="1">
        <v>1</v>
      </c>
      <c r="P35" s="1">
        <v>1</v>
      </c>
      <c r="Q35" s="5"/>
      <c r="R35" s="7"/>
      <c r="S35" s="7"/>
      <c r="T35" s="7"/>
      <c r="U35" s="7"/>
      <c r="V35" s="7"/>
      <c r="W35" s="8" t="s">
        <v>110</v>
      </c>
      <c r="X35" s="21" t="str">
        <f t="shared" si="0"/>
        <v>KIT-B/U-B6-RHS</v>
      </c>
      <c r="Y35" s="8">
        <f t="shared" si="1"/>
        <v>8.5333333333333332</v>
      </c>
      <c r="Z35"/>
      <c r="AD35"/>
    </row>
    <row r="36" spans="1:30" x14ac:dyDescent="0.3">
      <c r="A36" s="5">
        <f t="shared" si="2"/>
        <v>33</v>
      </c>
      <c r="B36" s="1"/>
      <c r="C36" s="52" t="s">
        <v>94</v>
      </c>
      <c r="D36" s="53"/>
      <c r="E36" s="54"/>
      <c r="F36" s="18" t="s">
        <v>81</v>
      </c>
      <c r="G36" s="18">
        <f>D34-36</f>
        <v>736</v>
      </c>
      <c r="H36" s="33">
        <f>E34-26</f>
        <v>534</v>
      </c>
      <c r="I36" s="1">
        <v>1</v>
      </c>
      <c r="J36" s="18" t="s">
        <v>86</v>
      </c>
      <c r="K36" s="1"/>
      <c r="L36" s="1"/>
      <c r="M36" s="1">
        <v>1</v>
      </c>
      <c r="N36" s="1">
        <v>1</v>
      </c>
      <c r="O36" s="1">
        <v>1</v>
      </c>
      <c r="P36" s="1">
        <v>1</v>
      </c>
      <c r="Q36" s="5"/>
      <c r="R36" s="7"/>
      <c r="S36" s="7"/>
      <c r="T36" s="7"/>
      <c r="U36" s="7"/>
      <c r="V36" s="7"/>
      <c r="W36" s="8" t="s">
        <v>110</v>
      </c>
      <c r="X36" s="21" t="str">
        <f t="shared" si="0"/>
        <v>KIT-B/U-B6-TOP</v>
      </c>
      <c r="Y36" s="8">
        <f t="shared" si="1"/>
        <v>8.4666666666666668</v>
      </c>
      <c r="Z36"/>
      <c r="AD36"/>
    </row>
    <row r="37" spans="1:30" x14ac:dyDescent="0.3">
      <c r="A37" s="5">
        <f t="shared" si="2"/>
        <v>34</v>
      </c>
      <c r="B37" s="1"/>
      <c r="C37" s="1" t="s">
        <v>25</v>
      </c>
      <c r="D37" s="1"/>
      <c r="E37" s="1"/>
      <c r="F37" s="18" t="s">
        <v>82</v>
      </c>
      <c r="G37" s="18">
        <f>G36</f>
        <v>736</v>
      </c>
      <c r="H37" s="1">
        <f>H35</f>
        <v>560</v>
      </c>
      <c r="I37" s="1">
        <v>1</v>
      </c>
      <c r="J37" s="18" t="s">
        <v>86</v>
      </c>
      <c r="K37" s="1"/>
      <c r="L37" s="1"/>
      <c r="M37" s="1">
        <v>1</v>
      </c>
      <c r="N37" s="1">
        <v>1</v>
      </c>
      <c r="O37" s="1">
        <v>1</v>
      </c>
      <c r="P37" s="1">
        <v>1</v>
      </c>
      <c r="Q37" s="5"/>
      <c r="R37" s="7"/>
      <c r="S37" s="7"/>
      <c r="T37" s="7"/>
      <c r="U37" s="7"/>
      <c r="V37" s="7"/>
      <c r="W37" s="8" t="s">
        <v>110</v>
      </c>
      <c r="X37" s="21" t="str">
        <f t="shared" si="0"/>
        <v>KIT-B/U-B6-BTM</v>
      </c>
      <c r="Y37" s="8">
        <f t="shared" si="1"/>
        <v>8.64</v>
      </c>
      <c r="Z37"/>
      <c r="AD37"/>
    </row>
    <row r="38" spans="1:30" x14ac:dyDescent="0.3">
      <c r="A38" s="5">
        <f t="shared" si="2"/>
        <v>35</v>
      </c>
      <c r="B38" s="1"/>
      <c r="C38" s="1"/>
      <c r="D38" s="1"/>
      <c r="E38" s="1"/>
      <c r="F38" s="18" t="s">
        <v>83</v>
      </c>
      <c r="G38" s="18">
        <f>C34-36+16</f>
        <v>700</v>
      </c>
      <c r="H38" s="1">
        <f>D34-36+16</f>
        <v>752</v>
      </c>
      <c r="I38" s="1">
        <v>1</v>
      </c>
      <c r="J38" s="18" t="s">
        <v>87</v>
      </c>
      <c r="K38" s="1"/>
      <c r="L38" s="1"/>
      <c r="M38" s="1"/>
      <c r="N38" s="1"/>
      <c r="O38" s="1"/>
      <c r="P38" s="1"/>
      <c r="Q38" s="5"/>
      <c r="R38" s="7"/>
      <c r="S38" s="7"/>
      <c r="T38" s="7"/>
      <c r="U38" s="7"/>
      <c r="V38" s="7"/>
      <c r="W38" s="8" t="s">
        <v>110</v>
      </c>
      <c r="X38" s="21" t="str">
        <f t="shared" si="0"/>
        <v>KIT-B/U-B6-BACK UP</v>
      </c>
      <c r="Y38" s="8">
        <f t="shared" si="1"/>
        <v>9.68</v>
      </c>
      <c r="Z38"/>
      <c r="AD38"/>
    </row>
    <row r="39" spans="1:30" x14ac:dyDescent="0.3">
      <c r="A39" s="5">
        <f t="shared" si="2"/>
        <v>36</v>
      </c>
      <c r="B39" s="5"/>
      <c r="C39" s="5"/>
      <c r="D39" s="5"/>
      <c r="E39" s="5"/>
      <c r="F39" s="18" t="s">
        <v>95</v>
      </c>
      <c r="G39" s="1">
        <f>D34-36</f>
        <v>736</v>
      </c>
      <c r="H39" s="1">
        <f>520</f>
        <v>520</v>
      </c>
      <c r="I39" s="1">
        <v>2</v>
      </c>
      <c r="J39" s="18" t="s">
        <v>86</v>
      </c>
      <c r="K39" s="1"/>
      <c r="L39" s="1"/>
      <c r="M39" s="1">
        <v>1</v>
      </c>
      <c r="N39" s="1">
        <v>1</v>
      </c>
      <c r="O39" s="1">
        <v>1</v>
      </c>
      <c r="P39" s="1">
        <v>1</v>
      </c>
      <c r="Q39" s="5"/>
      <c r="R39" s="7"/>
      <c r="S39" s="7"/>
      <c r="T39" s="7"/>
      <c r="U39" s="7"/>
      <c r="V39" s="7"/>
      <c r="W39" s="8" t="s">
        <v>110</v>
      </c>
      <c r="X39" s="21" t="str">
        <f t="shared" si="0"/>
        <v>KIT-B/U-B6-TDM BTM</v>
      </c>
      <c r="Y39" s="8">
        <f t="shared" si="1"/>
        <v>16.746666666666666</v>
      </c>
      <c r="Z39"/>
      <c r="AD39"/>
    </row>
    <row r="40" spans="1:30" x14ac:dyDescent="0.3">
      <c r="A40" s="5">
        <f t="shared" si="2"/>
        <v>37</v>
      </c>
      <c r="B40" s="5"/>
      <c r="C40" s="5"/>
      <c r="D40" s="5"/>
      <c r="E40" s="5"/>
      <c r="F40" s="18" t="s">
        <v>96</v>
      </c>
      <c r="G40" s="1">
        <f>G39</f>
        <v>736</v>
      </c>
      <c r="H40" s="1">
        <f>200</f>
        <v>200</v>
      </c>
      <c r="I40" s="1">
        <v>2</v>
      </c>
      <c r="J40" s="18" t="s">
        <v>86</v>
      </c>
      <c r="K40" s="1"/>
      <c r="L40" s="1"/>
      <c r="M40" s="1">
        <v>1</v>
      </c>
      <c r="N40" s="1">
        <v>1</v>
      </c>
      <c r="O40" s="1">
        <v>1</v>
      </c>
      <c r="P40" s="1">
        <v>1</v>
      </c>
      <c r="Q40" s="5"/>
      <c r="R40" s="7"/>
      <c r="S40" s="7"/>
      <c r="T40" s="7"/>
      <c r="U40" s="7"/>
      <c r="V40" s="7"/>
      <c r="W40" s="8" t="s">
        <v>110</v>
      </c>
      <c r="X40" s="21" t="str">
        <f t="shared" si="0"/>
        <v>KIT-B/U-B6-TDM BACK</v>
      </c>
      <c r="Y40" s="8">
        <f t="shared" si="1"/>
        <v>12.48</v>
      </c>
      <c r="Z40"/>
      <c r="AD40"/>
    </row>
    <row r="41" spans="1:30" x14ac:dyDescent="0.3">
      <c r="A41" s="5">
        <f t="shared" si="2"/>
        <v>38</v>
      </c>
      <c r="B41" s="5"/>
      <c r="C41" s="5"/>
      <c r="D41" s="5"/>
      <c r="E41" s="5"/>
      <c r="F41" s="18" t="s">
        <v>97</v>
      </c>
      <c r="G41" s="30">
        <f>C34/2-30-15</f>
        <v>315</v>
      </c>
      <c r="H41" s="1">
        <f>D34-2</f>
        <v>770</v>
      </c>
      <c r="I41" s="1">
        <v>1</v>
      </c>
      <c r="J41" s="38" t="s">
        <v>88</v>
      </c>
      <c r="K41" s="1" t="s">
        <v>15</v>
      </c>
      <c r="L41" s="1"/>
      <c r="M41" s="1">
        <v>3</v>
      </c>
      <c r="N41" s="1">
        <v>3</v>
      </c>
      <c r="O41" s="1">
        <v>3</v>
      </c>
      <c r="P41" s="1">
        <v>3</v>
      </c>
      <c r="Q41" s="5"/>
      <c r="R41" s="7"/>
      <c r="S41" s="7"/>
      <c r="T41" s="7"/>
      <c r="U41" s="7"/>
      <c r="V41" s="7"/>
      <c r="W41" s="8" t="s">
        <v>110</v>
      </c>
      <c r="X41" s="21" t="str">
        <f t="shared" si="0"/>
        <v>KIT-B/U-B6-FACIA</v>
      </c>
      <c r="Y41" s="8">
        <f t="shared" si="1"/>
        <v>7.2333333333333334</v>
      </c>
      <c r="Z41"/>
      <c r="AD41"/>
    </row>
    <row r="42" spans="1:30" x14ac:dyDescent="0.3">
      <c r="A42" s="5">
        <f t="shared" si="2"/>
        <v>39</v>
      </c>
      <c r="B42" s="5"/>
      <c r="C42" s="5"/>
      <c r="D42" s="5"/>
      <c r="E42" s="5"/>
      <c r="F42" s="18" t="s">
        <v>97</v>
      </c>
      <c r="G42" s="30">
        <f>C34/2-15</f>
        <v>345</v>
      </c>
      <c r="H42" s="1">
        <f>H41</f>
        <v>770</v>
      </c>
      <c r="I42" s="1">
        <v>1</v>
      </c>
      <c r="J42" s="38" t="s">
        <v>88</v>
      </c>
      <c r="K42" s="1" t="s">
        <v>15</v>
      </c>
      <c r="L42" s="1"/>
      <c r="M42" s="1">
        <v>3</v>
      </c>
      <c r="N42" s="1">
        <v>3</v>
      </c>
      <c r="O42" s="1">
        <v>3</v>
      </c>
      <c r="P42" s="1">
        <v>3</v>
      </c>
      <c r="Q42" s="5"/>
      <c r="R42" s="7"/>
      <c r="S42" s="7"/>
      <c r="T42" s="7"/>
      <c r="U42" s="7"/>
      <c r="V42" s="7"/>
      <c r="W42" s="8" t="s">
        <v>110</v>
      </c>
      <c r="X42" s="21" t="str">
        <f t="shared" si="0"/>
        <v>KIT-B/U-B6-FACIA</v>
      </c>
      <c r="Y42" s="8">
        <f t="shared" si="1"/>
        <v>7.4333333333333336</v>
      </c>
      <c r="Z42"/>
      <c r="AD42"/>
    </row>
    <row r="43" spans="1:30" x14ac:dyDescent="0.3">
      <c r="A43" s="5">
        <f t="shared" si="2"/>
        <v>40</v>
      </c>
      <c r="B43" s="24" t="s">
        <v>109</v>
      </c>
      <c r="C43" s="24">
        <v>720</v>
      </c>
      <c r="D43" s="24">
        <f>550+580</f>
        <v>1130</v>
      </c>
      <c r="E43" s="24">
        <v>560</v>
      </c>
      <c r="F43" s="18" t="s">
        <v>79</v>
      </c>
      <c r="G43" s="18">
        <f>C43</f>
        <v>720</v>
      </c>
      <c r="H43" s="1">
        <f>E43</f>
        <v>560</v>
      </c>
      <c r="I43" s="1">
        <v>1</v>
      </c>
      <c r="J43" s="18" t="s">
        <v>86</v>
      </c>
      <c r="K43" s="1"/>
      <c r="L43" s="1"/>
      <c r="M43" s="1">
        <v>1</v>
      </c>
      <c r="N43" s="1">
        <v>1</v>
      </c>
      <c r="O43" s="1">
        <v>1</v>
      </c>
      <c r="P43" s="1">
        <v>1</v>
      </c>
      <c r="Q43" s="5"/>
      <c r="R43" s="7"/>
      <c r="S43" s="7"/>
      <c r="T43" s="7"/>
      <c r="U43" s="7"/>
      <c r="V43" s="7"/>
      <c r="W43" s="8" t="s">
        <v>109</v>
      </c>
      <c r="X43" s="21" t="str">
        <f t="shared" si="0"/>
        <v>KIT-B/U-B7-LHS</v>
      </c>
      <c r="Y43" s="8">
        <f t="shared" si="1"/>
        <v>8.5333333333333332</v>
      </c>
      <c r="Z43"/>
      <c r="AD43"/>
    </row>
    <row r="44" spans="1:30" x14ac:dyDescent="0.3">
      <c r="A44" s="5">
        <f t="shared" si="2"/>
        <v>41</v>
      </c>
      <c r="B44" s="33" t="s">
        <v>107</v>
      </c>
      <c r="C44" s="1"/>
      <c r="D44" s="1"/>
      <c r="E44" s="1"/>
      <c r="F44" s="18" t="s">
        <v>80</v>
      </c>
      <c r="G44" s="18">
        <f>G43</f>
        <v>720</v>
      </c>
      <c r="H44" s="1">
        <f>H43</f>
        <v>560</v>
      </c>
      <c r="I44" s="1">
        <v>1</v>
      </c>
      <c r="J44" s="18" t="s">
        <v>86</v>
      </c>
      <c r="K44" s="1"/>
      <c r="L44" s="1"/>
      <c r="M44" s="1">
        <v>1</v>
      </c>
      <c r="N44" s="1">
        <v>1</v>
      </c>
      <c r="O44" s="1">
        <v>1</v>
      </c>
      <c r="P44" s="1">
        <v>1</v>
      </c>
      <c r="Q44" s="5"/>
      <c r="R44" s="7"/>
      <c r="S44" s="7"/>
      <c r="T44" s="7"/>
      <c r="U44" s="7"/>
      <c r="V44" s="7"/>
      <c r="W44" s="8" t="s">
        <v>109</v>
      </c>
      <c r="X44" s="21" t="str">
        <f t="shared" si="0"/>
        <v>KIT-B/U-B7-RHS</v>
      </c>
      <c r="Y44" s="8">
        <f t="shared" si="1"/>
        <v>8.5333333333333332</v>
      </c>
      <c r="Z44"/>
      <c r="AD44"/>
    </row>
    <row r="45" spans="1:30" x14ac:dyDescent="0.3">
      <c r="A45" s="5">
        <f t="shared" si="2"/>
        <v>42</v>
      </c>
      <c r="B45" s="1"/>
      <c r="C45" s="52" t="s">
        <v>84</v>
      </c>
      <c r="D45" s="53"/>
      <c r="E45" s="54"/>
      <c r="F45" s="18" t="s">
        <v>81</v>
      </c>
      <c r="G45" s="18">
        <f>D43-36</f>
        <v>1094</v>
      </c>
      <c r="H45" s="33">
        <f>E43-26</f>
        <v>534</v>
      </c>
      <c r="I45" s="1">
        <v>1</v>
      </c>
      <c r="J45" s="18" t="s">
        <v>86</v>
      </c>
      <c r="K45" s="1"/>
      <c r="L45" s="1"/>
      <c r="M45" s="1">
        <v>1</v>
      </c>
      <c r="N45" s="1">
        <v>1</v>
      </c>
      <c r="O45" s="1">
        <v>1</v>
      </c>
      <c r="P45" s="1">
        <v>1</v>
      </c>
      <c r="Q45" s="5"/>
      <c r="R45" s="7"/>
      <c r="S45" s="7"/>
      <c r="T45" s="7"/>
      <c r="U45" s="7"/>
      <c r="V45" s="7"/>
      <c r="W45" s="8" t="s">
        <v>109</v>
      </c>
      <c r="X45" s="21" t="str">
        <f t="shared" si="0"/>
        <v>KIT-B/U-B7-TOP</v>
      </c>
      <c r="Y45" s="8">
        <f t="shared" si="1"/>
        <v>10.853333333333333</v>
      </c>
      <c r="Z45"/>
      <c r="AD45"/>
    </row>
    <row r="46" spans="1:30" x14ac:dyDescent="0.3">
      <c r="A46" s="5">
        <f t="shared" si="2"/>
        <v>43</v>
      </c>
      <c r="B46" s="1"/>
      <c r="C46" s="1" t="s">
        <v>25</v>
      </c>
      <c r="D46" s="1"/>
      <c r="E46" s="1"/>
      <c r="F46" s="18" t="s">
        <v>82</v>
      </c>
      <c r="G46" s="18">
        <f>G45</f>
        <v>1094</v>
      </c>
      <c r="H46" s="1">
        <f>H44</f>
        <v>560</v>
      </c>
      <c r="I46" s="1">
        <v>1</v>
      </c>
      <c r="J46" s="18" t="s">
        <v>86</v>
      </c>
      <c r="K46" s="1"/>
      <c r="L46" s="1"/>
      <c r="M46" s="1">
        <v>1</v>
      </c>
      <c r="N46" s="1">
        <v>1</v>
      </c>
      <c r="O46" s="1">
        <v>1</v>
      </c>
      <c r="P46" s="1">
        <v>1</v>
      </c>
      <c r="Q46" s="5"/>
      <c r="R46" s="7"/>
      <c r="S46" s="7"/>
      <c r="T46" s="7"/>
      <c r="U46" s="7"/>
      <c r="V46" s="7"/>
      <c r="W46" s="8" t="s">
        <v>109</v>
      </c>
      <c r="X46" s="21" t="str">
        <f t="shared" si="0"/>
        <v>KIT-B/U-B7-BTM</v>
      </c>
      <c r="Y46" s="8">
        <f t="shared" si="1"/>
        <v>11.026666666666667</v>
      </c>
      <c r="Z46"/>
      <c r="AD46"/>
    </row>
    <row r="47" spans="1:30" x14ac:dyDescent="0.3">
      <c r="A47" s="5">
        <f t="shared" si="2"/>
        <v>44</v>
      </c>
      <c r="B47" s="1"/>
      <c r="C47" s="1"/>
      <c r="D47" s="1"/>
      <c r="E47" s="1"/>
      <c r="F47" s="18" t="s">
        <v>83</v>
      </c>
      <c r="G47" s="18">
        <f>C43-36+16</f>
        <v>700</v>
      </c>
      <c r="H47" s="1">
        <f>D43-36+16</f>
        <v>1110</v>
      </c>
      <c r="I47" s="1">
        <v>1</v>
      </c>
      <c r="J47" s="18" t="s">
        <v>87</v>
      </c>
      <c r="K47" s="1"/>
      <c r="L47" s="1"/>
      <c r="M47" s="1"/>
      <c r="N47" s="1"/>
      <c r="O47" s="1"/>
      <c r="P47" s="1"/>
      <c r="Q47" s="5"/>
      <c r="R47" s="7"/>
      <c r="S47" s="7"/>
      <c r="T47" s="7"/>
      <c r="U47" s="7"/>
      <c r="V47" s="7"/>
      <c r="W47" s="8" t="s">
        <v>109</v>
      </c>
      <c r="X47" s="21" t="str">
        <f t="shared" si="0"/>
        <v>KIT-B/U-B7-BACK UP</v>
      </c>
      <c r="Y47" s="8">
        <f t="shared" si="1"/>
        <v>12.066666666666666</v>
      </c>
      <c r="Z47"/>
      <c r="AD47"/>
    </row>
    <row r="48" spans="1:30" x14ac:dyDescent="0.3">
      <c r="A48" s="5">
        <f t="shared" si="2"/>
        <v>45</v>
      </c>
      <c r="B48" s="5"/>
      <c r="C48" s="5"/>
      <c r="D48" s="5"/>
      <c r="E48" s="5"/>
      <c r="F48" s="18" t="s">
        <v>106</v>
      </c>
      <c r="G48" s="18">
        <f>D43-36-1</f>
        <v>1093</v>
      </c>
      <c r="H48" s="1">
        <f>E43-25</f>
        <v>535</v>
      </c>
      <c r="I48" s="1">
        <v>1</v>
      </c>
      <c r="J48" s="18" t="s">
        <v>86</v>
      </c>
      <c r="K48" s="1"/>
      <c r="L48" s="1"/>
      <c r="M48" s="1">
        <v>1</v>
      </c>
      <c r="N48" s="1">
        <v>1</v>
      </c>
      <c r="O48" s="1">
        <v>1</v>
      </c>
      <c r="P48" s="1">
        <v>1</v>
      </c>
      <c r="Q48" s="5"/>
      <c r="R48" s="7"/>
      <c r="S48" s="7"/>
      <c r="T48" s="7"/>
      <c r="U48" s="7"/>
      <c r="V48" s="7"/>
      <c r="W48" s="8" t="s">
        <v>109</v>
      </c>
      <c r="X48" s="21" t="str">
        <f t="shared" si="0"/>
        <v>KIT-B/U-B7-Lshelf</v>
      </c>
      <c r="Y48" s="8">
        <f t="shared" si="1"/>
        <v>10.853333333333333</v>
      </c>
      <c r="Z48"/>
      <c r="AD48"/>
    </row>
    <row r="49" spans="1:30" x14ac:dyDescent="0.3">
      <c r="A49" s="5">
        <f t="shared" si="2"/>
        <v>46</v>
      </c>
      <c r="B49" s="5"/>
      <c r="C49" s="5"/>
      <c r="D49" s="5"/>
      <c r="E49" s="5"/>
      <c r="F49" s="18" t="s">
        <v>108</v>
      </c>
      <c r="G49" s="18">
        <f>C43</f>
        <v>720</v>
      </c>
      <c r="H49" s="1">
        <f>E43+20</f>
        <v>580</v>
      </c>
      <c r="I49" s="1">
        <v>1</v>
      </c>
      <c r="J49" s="18" t="s">
        <v>86</v>
      </c>
      <c r="K49" s="1"/>
      <c r="L49" s="1"/>
      <c r="M49" s="1">
        <v>1</v>
      </c>
      <c r="N49" s="1">
        <v>1</v>
      </c>
      <c r="O49" s="1">
        <v>1</v>
      </c>
      <c r="P49" s="1">
        <v>1</v>
      </c>
      <c r="Q49" s="5"/>
      <c r="R49" s="7"/>
      <c r="S49" s="7"/>
      <c r="T49" s="7"/>
      <c r="U49" s="7"/>
      <c r="V49" s="7"/>
      <c r="W49" s="8" t="s">
        <v>109</v>
      </c>
      <c r="X49" s="21" t="str">
        <f t="shared" si="0"/>
        <v>KIT-B/U-B7-INNER PLANK</v>
      </c>
      <c r="Y49" s="8">
        <f t="shared" si="1"/>
        <v>8.6666666666666661</v>
      </c>
      <c r="Z49"/>
      <c r="AD49"/>
    </row>
    <row r="50" spans="1:30" x14ac:dyDescent="0.3">
      <c r="A50" s="5">
        <f t="shared" si="2"/>
        <v>47</v>
      </c>
      <c r="B50" s="5"/>
      <c r="C50" s="5"/>
      <c r="D50" s="5"/>
      <c r="E50" s="5"/>
      <c r="F50" s="18" t="s">
        <v>85</v>
      </c>
      <c r="G50" s="30">
        <f>C43-30</f>
        <v>690</v>
      </c>
      <c r="H50" s="1">
        <f>D43-E43-2</f>
        <v>568</v>
      </c>
      <c r="I50" s="1">
        <v>1</v>
      </c>
      <c r="J50" s="38" t="s">
        <v>88</v>
      </c>
      <c r="K50" s="1" t="s">
        <v>15</v>
      </c>
      <c r="L50" s="1"/>
      <c r="M50" s="1">
        <v>3</v>
      </c>
      <c r="N50" s="1">
        <v>3</v>
      </c>
      <c r="O50" s="1">
        <v>3</v>
      </c>
      <c r="P50" s="1">
        <v>3</v>
      </c>
      <c r="Q50" s="5"/>
      <c r="R50" s="7"/>
      <c r="S50" s="7"/>
      <c r="T50" s="7"/>
      <c r="U50" s="7"/>
      <c r="V50" s="7"/>
      <c r="W50" s="8" t="s">
        <v>109</v>
      </c>
      <c r="X50" s="21" t="str">
        <f t="shared" si="0"/>
        <v>KIT-B/U-B7-SHUTTER</v>
      </c>
      <c r="Y50" s="8">
        <f t="shared" si="1"/>
        <v>8.3866666666666667</v>
      </c>
      <c r="Z50"/>
      <c r="AD50"/>
    </row>
    <row r="51" spans="1:30" x14ac:dyDescent="0.3">
      <c r="A51" s="5">
        <f t="shared" si="2"/>
        <v>48</v>
      </c>
      <c r="B51" s="24" t="s">
        <v>112</v>
      </c>
      <c r="C51" s="24">
        <v>720</v>
      </c>
      <c r="D51" s="24">
        <f>495+495</f>
        <v>990</v>
      </c>
      <c r="E51" s="24">
        <v>560</v>
      </c>
      <c r="F51" s="18" t="s">
        <v>79</v>
      </c>
      <c r="G51" s="18">
        <f>C51</f>
        <v>720</v>
      </c>
      <c r="H51" s="1">
        <f>E51</f>
        <v>560</v>
      </c>
      <c r="I51" s="1">
        <v>1</v>
      </c>
      <c r="J51" s="18" t="s">
        <v>86</v>
      </c>
      <c r="K51" s="1"/>
      <c r="L51" s="1"/>
      <c r="M51" s="1">
        <v>1</v>
      </c>
      <c r="N51" s="1">
        <v>1</v>
      </c>
      <c r="O51" s="1">
        <v>1</v>
      </c>
      <c r="P51" s="1">
        <v>1</v>
      </c>
      <c r="Q51" s="5"/>
      <c r="R51" s="7"/>
      <c r="S51" s="7"/>
      <c r="T51" s="7"/>
      <c r="U51" s="7"/>
      <c r="V51" s="7"/>
      <c r="W51" s="8" t="s">
        <v>112</v>
      </c>
      <c r="X51" s="21" t="str">
        <f t="shared" si="0"/>
        <v>KIT-B/U-B8-LHS</v>
      </c>
      <c r="Y51" s="8">
        <f t="shared" si="1"/>
        <v>8.5333333333333332</v>
      </c>
      <c r="Z51"/>
      <c r="AD51"/>
    </row>
    <row r="52" spans="1:30" x14ac:dyDescent="0.3">
      <c r="A52" s="5">
        <f t="shared" si="2"/>
        <v>49</v>
      </c>
      <c r="B52" s="33" t="s">
        <v>105</v>
      </c>
      <c r="C52" s="1"/>
      <c r="D52" s="1"/>
      <c r="E52" s="1"/>
      <c r="F52" s="32" t="s">
        <v>80</v>
      </c>
      <c r="G52" s="18">
        <f>G51</f>
        <v>720</v>
      </c>
      <c r="H52" s="1">
        <f>H51</f>
        <v>560</v>
      </c>
      <c r="I52" s="1">
        <v>1</v>
      </c>
      <c r="J52" s="38" t="s">
        <v>88</v>
      </c>
      <c r="K52" s="1" t="s">
        <v>15</v>
      </c>
      <c r="L52" s="1"/>
      <c r="M52" s="1">
        <v>3</v>
      </c>
      <c r="N52" s="1">
        <v>3</v>
      </c>
      <c r="O52" s="1">
        <v>3</v>
      </c>
      <c r="P52" s="1">
        <v>3</v>
      </c>
      <c r="Q52" s="5"/>
      <c r="R52" s="7"/>
      <c r="S52" s="7"/>
      <c r="T52" s="7"/>
      <c r="U52" s="7"/>
      <c r="V52" s="7"/>
      <c r="W52" s="8" t="s">
        <v>112</v>
      </c>
      <c r="X52" s="21" t="str">
        <f t="shared" si="0"/>
        <v>KIT-B/U-B8-RHS</v>
      </c>
      <c r="Y52" s="8">
        <f t="shared" si="1"/>
        <v>8.5333333333333332</v>
      </c>
      <c r="Z52"/>
      <c r="AD52"/>
    </row>
    <row r="53" spans="1:30" x14ac:dyDescent="0.3">
      <c r="A53" s="5">
        <f t="shared" si="2"/>
        <v>50</v>
      </c>
      <c r="B53" s="1"/>
      <c r="C53" s="52" t="s">
        <v>84</v>
      </c>
      <c r="D53" s="53"/>
      <c r="E53" s="54"/>
      <c r="F53" s="18" t="s">
        <v>81</v>
      </c>
      <c r="G53" s="18">
        <f>D51-36</f>
        <v>954</v>
      </c>
      <c r="H53" s="33">
        <f>E51-26</f>
        <v>534</v>
      </c>
      <c r="I53" s="1">
        <v>1</v>
      </c>
      <c r="J53" s="18" t="s">
        <v>86</v>
      </c>
      <c r="K53" s="1"/>
      <c r="L53" s="1"/>
      <c r="M53" s="1">
        <v>1</v>
      </c>
      <c r="N53" s="1">
        <v>1</v>
      </c>
      <c r="O53" s="1">
        <v>1</v>
      </c>
      <c r="P53" s="1">
        <v>1</v>
      </c>
      <c r="Q53" s="5"/>
      <c r="R53" s="7"/>
      <c r="S53" s="7"/>
      <c r="T53" s="7"/>
      <c r="U53" s="7"/>
      <c r="V53" s="7"/>
      <c r="W53" s="8" t="s">
        <v>112</v>
      </c>
      <c r="X53" s="21" t="str">
        <f t="shared" si="0"/>
        <v>KIT-B/U-B8-TOP</v>
      </c>
      <c r="Y53" s="8">
        <f t="shared" si="1"/>
        <v>9.92</v>
      </c>
      <c r="Z53"/>
      <c r="AD53"/>
    </row>
    <row r="54" spans="1:30" x14ac:dyDescent="0.3">
      <c r="A54" s="5">
        <f t="shared" si="2"/>
        <v>51</v>
      </c>
      <c r="B54" s="1"/>
      <c r="C54" s="1" t="s">
        <v>25</v>
      </c>
      <c r="D54" s="1"/>
      <c r="E54" s="1"/>
      <c r="F54" s="18" t="s">
        <v>82</v>
      </c>
      <c r="G54" s="18">
        <f>G53</f>
        <v>954</v>
      </c>
      <c r="H54" s="1">
        <f>H52</f>
        <v>560</v>
      </c>
      <c r="I54" s="1">
        <v>1</v>
      </c>
      <c r="J54" s="18" t="s">
        <v>86</v>
      </c>
      <c r="K54" s="1"/>
      <c r="L54" s="1"/>
      <c r="M54" s="1">
        <v>1</v>
      </c>
      <c r="N54" s="1">
        <v>1</v>
      </c>
      <c r="O54" s="1">
        <v>1</v>
      </c>
      <c r="P54" s="1">
        <v>1</v>
      </c>
      <c r="Q54" s="5"/>
      <c r="R54" s="7"/>
      <c r="S54" s="7"/>
      <c r="T54" s="7"/>
      <c r="U54" s="7"/>
      <c r="V54" s="7"/>
      <c r="W54" s="8" t="s">
        <v>112</v>
      </c>
      <c r="X54" s="21" t="str">
        <f t="shared" si="0"/>
        <v>KIT-B/U-B8-BTM</v>
      </c>
      <c r="Y54" s="8">
        <f t="shared" si="1"/>
        <v>10.093333333333334</v>
      </c>
      <c r="Z54"/>
      <c r="AD54"/>
    </row>
    <row r="55" spans="1:30" x14ac:dyDescent="0.3">
      <c r="A55" s="5">
        <f t="shared" si="2"/>
        <v>52</v>
      </c>
      <c r="B55" s="1"/>
      <c r="C55" s="1"/>
      <c r="D55" s="1"/>
      <c r="E55" s="1"/>
      <c r="F55" s="18" t="s">
        <v>83</v>
      </c>
      <c r="G55" s="18">
        <f>C51-36+16</f>
        <v>700</v>
      </c>
      <c r="H55" s="1">
        <f>D51-36+16</f>
        <v>970</v>
      </c>
      <c r="I55" s="1">
        <v>1</v>
      </c>
      <c r="J55" s="18" t="s">
        <v>87</v>
      </c>
      <c r="K55" s="1"/>
      <c r="L55" s="1"/>
      <c r="M55" s="1"/>
      <c r="N55" s="1"/>
      <c r="O55" s="1"/>
      <c r="P55" s="1"/>
      <c r="Q55" s="5"/>
      <c r="R55" s="7"/>
      <c r="S55" s="7"/>
      <c r="T55" s="7"/>
      <c r="U55" s="7"/>
      <c r="V55" s="7"/>
      <c r="W55" s="8" t="s">
        <v>112</v>
      </c>
      <c r="X55" s="21" t="str">
        <f t="shared" si="0"/>
        <v>KIT-B/U-B8-BACK UP</v>
      </c>
      <c r="Y55" s="8">
        <f t="shared" si="1"/>
        <v>11.133333333333333</v>
      </c>
      <c r="Z55"/>
      <c r="AD55"/>
    </row>
    <row r="56" spans="1:30" x14ac:dyDescent="0.3">
      <c r="A56" s="5">
        <f t="shared" si="2"/>
        <v>53</v>
      </c>
      <c r="B56" s="1"/>
      <c r="C56" s="1"/>
      <c r="D56" s="1"/>
      <c r="E56" s="1"/>
      <c r="F56" s="18" t="s">
        <v>106</v>
      </c>
      <c r="G56" s="18">
        <f>D51-36-1</f>
        <v>953</v>
      </c>
      <c r="H56" s="1">
        <f>E51-25</f>
        <v>535</v>
      </c>
      <c r="I56" s="1">
        <v>1</v>
      </c>
      <c r="J56" s="18" t="s">
        <v>86</v>
      </c>
      <c r="K56" s="1"/>
      <c r="L56" s="1"/>
      <c r="M56" s="1">
        <v>1</v>
      </c>
      <c r="N56" s="1">
        <v>1</v>
      </c>
      <c r="O56" s="1">
        <v>1</v>
      </c>
      <c r="P56" s="1">
        <v>1</v>
      </c>
      <c r="Q56" s="5"/>
      <c r="R56" s="7"/>
      <c r="S56" s="7"/>
      <c r="T56" s="7"/>
      <c r="U56" s="7"/>
      <c r="V56" s="7"/>
      <c r="W56" s="8" t="s">
        <v>112</v>
      </c>
      <c r="X56" s="21" t="str">
        <f t="shared" si="0"/>
        <v>KIT-B/U-B8-Lshelf</v>
      </c>
      <c r="Y56" s="8">
        <f t="shared" si="1"/>
        <v>9.92</v>
      </c>
      <c r="Z56"/>
      <c r="AD56"/>
    </row>
    <row r="57" spans="1:30" x14ac:dyDescent="0.3">
      <c r="A57" s="5">
        <f t="shared" si="2"/>
        <v>54</v>
      </c>
      <c r="B57" s="1"/>
      <c r="C57" s="1"/>
      <c r="D57" s="1"/>
      <c r="E57" s="1"/>
      <c r="F57" s="18" t="s">
        <v>85</v>
      </c>
      <c r="G57" s="32">
        <f>C51-30</f>
        <v>690</v>
      </c>
      <c r="H57" s="1">
        <f>D51/2-2</f>
        <v>493</v>
      </c>
      <c r="I57" s="1">
        <v>2</v>
      </c>
      <c r="J57" s="38" t="s">
        <v>88</v>
      </c>
      <c r="K57" s="1" t="s">
        <v>15</v>
      </c>
      <c r="L57" s="1"/>
      <c r="M57" s="1">
        <v>3</v>
      </c>
      <c r="N57" s="1">
        <v>3</v>
      </c>
      <c r="O57" s="1">
        <v>3</v>
      </c>
      <c r="P57" s="1">
        <v>3</v>
      </c>
      <c r="Q57" s="5"/>
      <c r="R57" s="7"/>
      <c r="S57" s="7"/>
      <c r="T57" s="7"/>
      <c r="U57" s="7"/>
      <c r="V57" s="7"/>
      <c r="W57" s="8" t="s">
        <v>112</v>
      </c>
      <c r="X57" s="21" t="str">
        <f t="shared" si="0"/>
        <v>KIT-B/U-B8-SHUTTER</v>
      </c>
      <c r="Y57" s="8">
        <f t="shared" si="1"/>
        <v>15.773333333333333</v>
      </c>
      <c r="Z57"/>
      <c r="AD57"/>
    </row>
    <row r="58" spans="1:30" x14ac:dyDescent="0.3">
      <c r="A58" s="5">
        <f t="shared" si="2"/>
        <v>55</v>
      </c>
      <c r="B58" s="5"/>
      <c r="C58" s="5"/>
      <c r="D58" s="5"/>
      <c r="E58" s="5"/>
      <c r="F58" s="18" t="s">
        <v>111</v>
      </c>
      <c r="G58" s="1">
        <v>2400</v>
      </c>
      <c r="H58" s="1">
        <v>110</v>
      </c>
      <c r="I58" s="1">
        <v>2</v>
      </c>
      <c r="J58" s="38" t="s">
        <v>88</v>
      </c>
      <c r="K58" s="1" t="s">
        <v>15</v>
      </c>
      <c r="L58" s="1"/>
      <c r="M58" s="1">
        <v>3</v>
      </c>
      <c r="N58" s="1">
        <v>3</v>
      </c>
      <c r="O58" s="1">
        <v>3</v>
      </c>
      <c r="P58" s="1">
        <v>3</v>
      </c>
      <c r="Q58" s="5"/>
      <c r="R58" s="7"/>
      <c r="S58" s="7"/>
      <c r="T58" s="7"/>
      <c r="U58" s="7"/>
      <c r="V58" s="7"/>
      <c r="W58" s="8" t="s">
        <v>112</v>
      </c>
      <c r="X58" s="21" t="str">
        <f t="shared" si="0"/>
        <v>KIT-B/U-B8-SKIRTING</v>
      </c>
      <c r="Y58" s="8">
        <f t="shared" si="1"/>
        <v>33.466666666666669</v>
      </c>
      <c r="Z58"/>
      <c r="AD58"/>
    </row>
    <row r="59" spans="1:30" x14ac:dyDescent="0.3">
      <c r="A59" s="5">
        <f t="shared" si="2"/>
        <v>56</v>
      </c>
      <c r="B59" s="5"/>
      <c r="C59" s="5"/>
      <c r="D59" s="5"/>
      <c r="E59" s="5"/>
      <c r="F59" s="18" t="s">
        <v>111</v>
      </c>
      <c r="G59" s="1">
        <v>1700</v>
      </c>
      <c r="H59" s="1">
        <v>110</v>
      </c>
      <c r="I59" s="1">
        <v>1</v>
      </c>
      <c r="J59" s="38" t="s">
        <v>88</v>
      </c>
      <c r="K59" s="1" t="s">
        <v>15</v>
      </c>
      <c r="L59" s="1"/>
      <c r="M59" s="1">
        <v>3</v>
      </c>
      <c r="N59" s="1">
        <v>3</v>
      </c>
      <c r="O59" s="1">
        <v>3</v>
      </c>
      <c r="P59" s="1">
        <v>3</v>
      </c>
      <c r="Q59" s="5"/>
      <c r="R59" s="7"/>
      <c r="S59" s="7"/>
      <c r="T59" s="7"/>
      <c r="U59" s="7"/>
      <c r="V59" s="7"/>
      <c r="W59" s="8" t="s">
        <v>112</v>
      </c>
      <c r="X59" s="21" t="str">
        <f t="shared" si="0"/>
        <v>KIT-B/U-B8-SKIRTING</v>
      </c>
      <c r="Y59" s="8">
        <f t="shared" si="1"/>
        <v>12.066666666666666</v>
      </c>
      <c r="Z59"/>
      <c r="AD59"/>
    </row>
    <row r="60" spans="1:30" x14ac:dyDescent="0.3">
      <c r="A60" s="5">
        <f t="shared" si="2"/>
        <v>57</v>
      </c>
      <c r="B60" s="24" t="s">
        <v>113</v>
      </c>
      <c r="C60" s="24">
        <v>640</v>
      </c>
      <c r="D60" s="24">
        <f>375+375</f>
        <v>750</v>
      </c>
      <c r="E60" s="24">
        <f>300</f>
        <v>300</v>
      </c>
      <c r="F60" s="18" t="s">
        <v>79</v>
      </c>
      <c r="G60" s="1">
        <f>C60</f>
        <v>640</v>
      </c>
      <c r="H60" s="1">
        <f>E60</f>
        <v>300</v>
      </c>
      <c r="I60" s="1">
        <v>1</v>
      </c>
      <c r="J60" s="18" t="s">
        <v>115</v>
      </c>
      <c r="K60" s="1"/>
      <c r="L60" s="1"/>
      <c r="M60" s="1">
        <v>1</v>
      </c>
      <c r="N60" s="1">
        <v>1</v>
      </c>
      <c r="O60" s="1">
        <v>1</v>
      </c>
      <c r="P60" s="1">
        <v>1</v>
      </c>
      <c r="Q60" s="5"/>
      <c r="R60" s="7"/>
      <c r="S60" s="7"/>
      <c r="T60" s="7"/>
      <c r="U60" s="7"/>
      <c r="V60" s="7"/>
      <c r="W60" s="8" t="s">
        <v>113</v>
      </c>
      <c r="X60" s="21" t="str">
        <f t="shared" si="0"/>
        <v>KIT-W/U-B9-LHS</v>
      </c>
      <c r="Y60" s="8">
        <f t="shared" si="1"/>
        <v>6.2666666666666666</v>
      </c>
      <c r="Z60"/>
      <c r="AD60"/>
    </row>
    <row r="61" spans="1:30" x14ac:dyDescent="0.3">
      <c r="A61" s="5">
        <f t="shared" si="2"/>
        <v>58</v>
      </c>
      <c r="B61" s="33" t="s">
        <v>105</v>
      </c>
      <c r="C61" s="1"/>
      <c r="D61" s="1"/>
      <c r="E61" s="1"/>
      <c r="F61" s="32" t="s">
        <v>80</v>
      </c>
      <c r="G61" s="1">
        <f>G60</f>
        <v>640</v>
      </c>
      <c r="H61" s="1">
        <f>H60</f>
        <v>300</v>
      </c>
      <c r="I61" s="1">
        <v>1</v>
      </c>
      <c r="J61" s="37" t="s">
        <v>117</v>
      </c>
      <c r="K61" s="1" t="s">
        <v>15</v>
      </c>
      <c r="L61" s="1"/>
      <c r="M61" s="1">
        <v>3</v>
      </c>
      <c r="N61" s="1">
        <v>3</v>
      </c>
      <c r="O61" s="1">
        <v>3</v>
      </c>
      <c r="P61" s="1">
        <v>3</v>
      </c>
      <c r="Q61" s="5"/>
      <c r="R61" s="7"/>
      <c r="S61" s="7"/>
      <c r="T61" s="7"/>
      <c r="U61" s="7"/>
      <c r="V61" s="7"/>
      <c r="W61" s="8" t="s">
        <v>113</v>
      </c>
      <c r="X61" s="21" t="str">
        <f t="shared" si="0"/>
        <v>KIT-W/U-B9-RHS</v>
      </c>
      <c r="Y61" s="8">
        <f t="shared" si="1"/>
        <v>6.2666666666666666</v>
      </c>
      <c r="Z61"/>
      <c r="AD61"/>
    </row>
    <row r="62" spans="1:30" x14ac:dyDescent="0.3">
      <c r="A62" s="5">
        <f t="shared" si="2"/>
        <v>59</v>
      </c>
      <c r="B62" s="1"/>
      <c r="C62" s="1"/>
      <c r="D62" s="1"/>
      <c r="E62" s="1"/>
      <c r="F62" s="18" t="s">
        <v>81</v>
      </c>
      <c r="G62" s="1">
        <f>D60-36</f>
        <v>714</v>
      </c>
      <c r="H62" s="1">
        <f>H61</f>
        <v>300</v>
      </c>
      <c r="I62" s="1">
        <v>1</v>
      </c>
      <c r="J62" s="18" t="s">
        <v>115</v>
      </c>
      <c r="K62" s="1"/>
      <c r="L62" s="1"/>
      <c r="M62" s="1">
        <v>1</v>
      </c>
      <c r="N62" s="1">
        <v>1</v>
      </c>
      <c r="O62" s="1">
        <v>1</v>
      </c>
      <c r="P62" s="1">
        <v>1</v>
      </c>
      <c r="Q62" s="5"/>
      <c r="R62" s="7"/>
      <c r="S62" s="7"/>
      <c r="T62" s="7"/>
      <c r="U62" s="7"/>
      <c r="V62" s="7"/>
      <c r="W62" s="8" t="s">
        <v>113</v>
      </c>
      <c r="X62" s="21" t="str">
        <f t="shared" si="0"/>
        <v>KIT-W/U-B9-TOP</v>
      </c>
      <c r="Y62" s="8">
        <f t="shared" si="1"/>
        <v>6.76</v>
      </c>
      <c r="Z62"/>
      <c r="AD62"/>
    </row>
    <row r="63" spans="1:30" x14ac:dyDescent="0.3">
      <c r="A63" s="5">
        <f t="shared" si="2"/>
        <v>60</v>
      </c>
      <c r="B63" s="1"/>
      <c r="C63" s="52" t="s">
        <v>114</v>
      </c>
      <c r="D63" s="53"/>
      <c r="E63" s="54"/>
      <c r="F63" s="18" t="s">
        <v>82</v>
      </c>
      <c r="G63" s="1">
        <f>G62</f>
        <v>714</v>
      </c>
      <c r="H63" s="33">
        <f>E60-22</f>
        <v>278</v>
      </c>
      <c r="I63" s="1">
        <v>1</v>
      </c>
      <c r="J63" s="18" t="s">
        <v>115</v>
      </c>
      <c r="K63" s="1"/>
      <c r="L63" s="1"/>
      <c r="M63" s="1">
        <v>1</v>
      </c>
      <c r="N63" s="1">
        <v>1</v>
      </c>
      <c r="O63" s="1">
        <v>1</v>
      </c>
      <c r="P63" s="1">
        <v>1</v>
      </c>
      <c r="Q63" s="5"/>
      <c r="R63" s="7"/>
      <c r="S63" s="7"/>
      <c r="T63" s="7"/>
      <c r="U63" s="7"/>
      <c r="V63" s="7"/>
      <c r="W63" s="8" t="s">
        <v>113</v>
      </c>
      <c r="X63" s="21" t="str">
        <f t="shared" si="0"/>
        <v>KIT-W/U-B9-BTM</v>
      </c>
      <c r="Y63" s="8">
        <f t="shared" si="1"/>
        <v>6.6133333333333333</v>
      </c>
      <c r="Z63"/>
      <c r="AD63"/>
    </row>
    <row r="64" spans="1:30" x14ac:dyDescent="0.3">
      <c r="A64" s="5">
        <f t="shared" si="2"/>
        <v>61</v>
      </c>
      <c r="B64" s="1"/>
      <c r="C64" s="1"/>
      <c r="D64" s="1"/>
      <c r="E64" s="1"/>
      <c r="F64" s="18" t="s">
        <v>83</v>
      </c>
      <c r="G64" s="1">
        <f>C60-36+16</f>
        <v>620</v>
      </c>
      <c r="H64" s="1">
        <f>D60-36+16</f>
        <v>730</v>
      </c>
      <c r="I64" s="1">
        <v>1</v>
      </c>
      <c r="J64" s="18" t="s">
        <v>116</v>
      </c>
      <c r="K64" s="1"/>
      <c r="L64" s="1"/>
      <c r="M64" s="1"/>
      <c r="N64" s="1"/>
      <c r="O64" s="1"/>
      <c r="P64" s="1"/>
      <c r="Q64" s="5"/>
      <c r="R64" s="7"/>
      <c r="S64" s="7"/>
      <c r="T64" s="7"/>
      <c r="U64" s="7"/>
      <c r="V64" s="7"/>
      <c r="W64" s="8" t="s">
        <v>113</v>
      </c>
      <c r="X64" s="21" t="str">
        <f t="shared" si="0"/>
        <v>KIT-W/U-B9-BACK UP</v>
      </c>
      <c r="Y64" s="8">
        <f t="shared" si="1"/>
        <v>9</v>
      </c>
      <c r="Z64"/>
      <c r="AD64"/>
    </row>
    <row r="65" spans="1:30" x14ac:dyDescent="0.3">
      <c r="A65" s="5">
        <f t="shared" si="2"/>
        <v>62</v>
      </c>
      <c r="B65" s="5"/>
      <c r="C65" s="5"/>
      <c r="D65" s="5"/>
      <c r="E65" s="5"/>
      <c r="F65" s="18" t="s">
        <v>106</v>
      </c>
      <c r="G65" s="1">
        <f>D60-36-1</f>
        <v>713</v>
      </c>
      <c r="H65" s="1">
        <f>E60-25</f>
        <v>275</v>
      </c>
      <c r="I65" s="1">
        <v>1</v>
      </c>
      <c r="J65" s="18" t="s">
        <v>115</v>
      </c>
      <c r="K65" s="1"/>
      <c r="L65" s="1"/>
      <c r="M65" s="1">
        <v>1</v>
      </c>
      <c r="N65" s="1">
        <v>1</v>
      </c>
      <c r="O65" s="1">
        <v>1</v>
      </c>
      <c r="P65" s="1">
        <v>1</v>
      </c>
      <c r="Q65" s="5"/>
      <c r="R65" s="7"/>
      <c r="S65" s="7"/>
      <c r="T65" s="7"/>
      <c r="U65" s="7"/>
      <c r="V65" s="7"/>
      <c r="W65" s="8" t="s">
        <v>113</v>
      </c>
      <c r="X65" s="21" t="str">
        <f t="shared" si="0"/>
        <v>KIT-W/U-B9-Lshelf</v>
      </c>
      <c r="Y65" s="8">
        <f t="shared" si="1"/>
        <v>6.5866666666666669</v>
      </c>
      <c r="Z65"/>
      <c r="AD65"/>
    </row>
    <row r="66" spans="1:30" x14ac:dyDescent="0.3">
      <c r="A66" s="5">
        <f t="shared" si="2"/>
        <v>63</v>
      </c>
      <c r="B66" s="5"/>
      <c r="C66" s="5"/>
      <c r="D66" s="5"/>
      <c r="E66" s="5"/>
      <c r="F66" s="18" t="s">
        <v>85</v>
      </c>
      <c r="G66" s="1">
        <f>C60-2</f>
        <v>638</v>
      </c>
      <c r="H66" s="1">
        <f>D60/2-2</f>
        <v>373</v>
      </c>
      <c r="I66" s="1">
        <v>2</v>
      </c>
      <c r="J66" s="44" t="s">
        <v>118</v>
      </c>
      <c r="K66" s="1"/>
      <c r="L66" s="1"/>
      <c r="M66" s="1">
        <v>2</v>
      </c>
      <c r="N66" s="1">
        <v>2</v>
      </c>
      <c r="O66" s="1">
        <v>2</v>
      </c>
      <c r="P66" s="1">
        <v>2</v>
      </c>
      <c r="Q66" s="5" t="s">
        <v>151</v>
      </c>
      <c r="R66" s="7"/>
      <c r="S66" s="7"/>
      <c r="T66" s="7"/>
      <c r="U66" s="7"/>
      <c r="V66" s="7"/>
      <c r="W66" s="8" t="s">
        <v>113</v>
      </c>
      <c r="X66" s="21" t="str">
        <f t="shared" si="0"/>
        <v>KIT-W/U-B9-SHUTTER</v>
      </c>
      <c r="Y66" s="8">
        <f t="shared" si="1"/>
        <v>13.48</v>
      </c>
      <c r="Z66"/>
      <c r="AD66"/>
    </row>
    <row r="67" spans="1:30" x14ac:dyDescent="0.3">
      <c r="A67" s="5">
        <f t="shared" si="2"/>
        <v>64</v>
      </c>
      <c r="B67" s="5"/>
      <c r="C67" s="5"/>
      <c r="D67" s="5"/>
      <c r="E67" s="5"/>
      <c r="F67" s="18" t="s">
        <v>103</v>
      </c>
      <c r="G67" s="1">
        <f>C60</f>
        <v>640</v>
      </c>
      <c r="H67" s="1">
        <v>100</v>
      </c>
      <c r="I67" s="1">
        <v>1</v>
      </c>
      <c r="J67" s="44" t="s">
        <v>118</v>
      </c>
      <c r="K67" s="1"/>
      <c r="L67" s="1"/>
      <c r="M67" s="1">
        <v>2</v>
      </c>
      <c r="N67" s="1">
        <v>2</v>
      </c>
      <c r="O67" s="1">
        <v>2</v>
      </c>
      <c r="P67" s="1">
        <v>2</v>
      </c>
      <c r="Q67" s="5" t="s">
        <v>151</v>
      </c>
      <c r="R67" s="7"/>
      <c r="S67" s="7"/>
      <c r="T67" s="7"/>
      <c r="U67" s="7"/>
      <c r="V67" s="7"/>
      <c r="W67" s="8" t="s">
        <v>113</v>
      </c>
      <c r="X67" s="21" t="str">
        <f t="shared" si="0"/>
        <v>KIT-W/U-B9-FILLERS</v>
      </c>
      <c r="Y67" s="8">
        <f t="shared" si="1"/>
        <v>4.9333333333333336</v>
      </c>
      <c r="Z67"/>
      <c r="AD67"/>
    </row>
    <row r="68" spans="1:30" x14ac:dyDescent="0.3">
      <c r="A68" s="5">
        <f t="shared" si="2"/>
        <v>65</v>
      </c>
      <c r="B68" s="24" t="s">
        <v>119</v>
      </c>
      <c r="C68" s="24">
        <v>640</v>
      </c>
      <c r="D68" s="24">
        <f>384+384</f>
        <v>768</v>
      </c>
      <c r="E68" s="24">
        <f>300</f>
        <v>300</v>
      </c>
      <c r="F68" s="18" t="s">
        <v>79</v>
      </c>
      <c r="G68" s="1">
        <f>C68</f>
        <v>640</v>
      </c>
      <c r="H68" s="1">
        <f>E68</f>
        <v>300</v>
      </c>
      <c r="I68" s="1">
        <v>1</v>
      </c>
      <c r="J68" s="18" t="s">
        <v>115</v>
      </c>
      <c r="K68" s="1"/>
      <c r="L68" s="1"/>
      <c r="M68" s="1">
        <v>1</v>
      </c>
      <c r="N68" s="1">
        <v>1</v>
      </c>
      <c r="O68" s="1">
        <v>1</v>
      </c>
      <c r="P68" s="1">
        <v>1</v>
      </c>
      <c r="Q68" s="5"/>
      <c r="R68" s="7"/>
      <c r="S68" s="7"/>
      <c r="T68" s="7"/>
      <c r="U68" s="7"/>
      <c r="V68" s="7"/>
      <c r="W68" s="8" t="s">
        <v>119</v>
      </c>
      <c r="X68" s="21" t="str">
        <f t="shared" si="0"/>
        <v>KIT-W/U-B10-LHS</v>
      </c>
      <c r="Y68" s="8">
        <f t="shared" si="1"/>
        <v>6.2666666666666666</v>
      </c>
      <c r="Z68"/>
      <c r="AD68"/>
    </row>
    <row r="69" spans="1:30" x14ac:dyDescent="0.3">
      <c r="A69" s="5">
        <f t="shared" si="2"/>
        <v>66</v>
      </c>
      <c r="B69" s="33" t="s">
        <v>105</v>
      </c>
      <c r="C69" s="1"/>
      <c r="D69" s="1"/>
      <c r="E69" s="1"/>
      <c r="F69" s="32" t="s">
        <v>80</v>
      </c>
      <c r="G69" s="1">
        <f>G68</f>
        <v>640</v>
      </c>
      <c r="H69" s="1">
        <f>H68</f>
        <v>300</v>
      </c>
      <c r="I69" s="1">
        <v>1</v>
      </c>
      <c r="J69" s="18" t="s">
        <v>115</v>
      </c>
      <c r="K69" s="1"/>
      <c r="L69" s="1"/>
      <c r="M69" s="1">
        <v>1</v>
      </c>
      <c r="N69" s="1">
        <v>1</v>
      </c>
      <c r="O69" s="1">
        <v>1</v>
      </c>
      <c r="P69" s="1">
        <v>1</v>
      </c>
      <c r="Q69" s="5"/>
      <c r="R69" s="7"/>
      <c r="S69" s="7"/>
      <c r="T69" s="7"/>
      <c r="U69" s="7"/>
      <c r="V69" s="7"/>
      <c r="W69" s="8" t="s">
        <v>119</v>
      </c>
      <c r="X69" s="21" t="str">
        <f t="shared" ref="X69:X126" si="3">W69&amp;"-"&amp;F69</f>
        <v>KIT-W/U-B10-RHS</v>
      </c>
      <c r="Y69" s="8">
        <f t="shared" ref="Y69:Y132" si="4">(G69+H69)*2*I69/300</f>
        <v>6.2666666666666666</v>
      </c>
      <c r="Z69"/>
      <c r="AD69"/>
    </row>
    <row r="70" spans="1:30" x14ac:dyDescent="0.3">
      <c r="A70" s="5">
        <f t="shared" ref="A70:A133" si="5">A69+1</f>
        <v>67</v>
      </c>
      <c r="B70" s="1"/>
      <c r="C70" s="1"/>
      <c r="D70" s="1"/>
      <c r="E70" s="1"/>
      <c r="F70" s="18" t="s">
        <v>81</v>
      </c>
      <c r="G70" s="1">
        <f>D68-36</f>
        <v>732</v>
      </c>
      <c r="H70" s="1">
        <f>H69</f>
        <v>300</v>
      </c>
      <c r="I70" s="1">
        <v>1</v>
      </c>
      <c r="J70" s="18" t="s">
        <v>115</v>
      </c>
      <c r="K70" s="1"/>
      <c r="L70" s="1"/>
      <c r="M70" s="1">
        <v>1</v>
      </c>
      <c r="N70" s="1">
        <v>1</v>
      </c>
      <c r="O70" s="1">
        <v>1</v>
      </c>
      <c r="P70" s="1">
        <v>1</v>
      </c>
      <c r="Q70" s="5"/>
      <c r="R70" s="7"/>
      <c r="S70" s="7"/>
      <c r="T70" s="7"/>
      <c r="U70" s="7"/>
      <c r="V70" s="7"/>
      <c r="W70" s="8" t="s">
        <v>119</v>
      </c>
      <c r="X70" s="21" t="str">
        <f t="shared" si="3"/>
        <v>KIT-W/U-B10-TOP</v>
      </c>
      <c r="Y70" s="8">
        <f t="shared" si="4"/>
        <v>6.88</v>
      </c>
      <c r="Z70"/>
      <c r="AD70"/>
    </row>
    <row r="71" spans="1:30" x14ac:dyDescent="0.3">
      <c r="A71" s="5">
        <f t="shared" si="5"/>
        <v>68</v>
      </c>
      <c r="B71" s="1"/>
      <c r="C71" s="52" t="s">
        <v>114</v>
      </c>
      <c r="D71" s="53"/>
      <c r="E71" s="54"/>
      <c r="F71" s="18" t="s">
        <v>82</v>
      </c>
      <c r="G71" s="1">
        <f>G70</f>
        <v>732</v>
      </c>
      <c r="H71" s="33">
        <f>E68-22</f>
        <v>278</v>
      </c>
      <c r="I71" s="1">
        <v>1</v>
      </c>
      <c r="J71" s="18" t="s">
        <v>115</v>
      </c>
      <c r="K71" s="1"/>
      <c r="L71" s="1"/>
      <c r="M71" s="1">
        <v>1</v>
      </c>
      <c r="N71" s="1">
        <v>1</v>
      </c>
      <c r="O71" s="1">
        <v>1</v>
      </c>
      <c r="P71" s="1">
        <v>1</v>
      </c>
      <c r="Q71" s="5"/>
      <c r="R71" s="7"/>
      <c r="S71" s="7"/>
      <c r="T71" s="7"/>
      <c r="U71" s="7"/>
      <c r="V71" s="7"/>
      <c r="W71" s="8" t="s">
        <v>119</v>
      </c>
      <c r="X71" s="21" t="str">
        <f t="shared" si="3"/>
        <v>KIT-W/U-B10-BTM</v>
      </c>
      <c r="Y71" s="8">
        <f t="shared" si="4"/>
        <v>6.7333333333333334</v>
      </c>
      <c r="Z71"/>
      <c r="AD71"/>
    </row>
    <row r="72" spans="1:30" x14ac:dyDescent="0.3">
      <c r="A72" s="5">
        <f t="shared" si="5"/>
        <v>69</v>
      </c>
      <c r="B72" s="1"/>
      <c r="C72" s="1"/>
      <c r="D72" s="1"/>
      <c r="E72" s="1"/>
      <c r="F72" s="18" t="s">
        <v>83</v>
      </c>
      <c r="G72" s="1">
        <f>C68-36+16</f>
        <v>620</v>
      </c>
      <c r="H72" s="1">
        <f>D68-36+16</f>
        <v>748</v>
      </c>
      <c r="I72" s="1">
        <v>1</v>
      </c>
      <c r="J72" s="18" t="s">
        <v>116</v>
      </c>
      <c r="K72" s="1"/>
      <c r="L72" s="1"/>
      <c r="M72" s="1"/>
      <c r="N72" s="1"/>
      <c r="O72" s="1"/>
      <c r="P72" s="1"/>
      <c r="Q72" s="5"/>
      <c r="R72" s="7"/>
      <c r="S72" s="7"/>
      <c r="T72" s="7"/>
      <c r="U72" s="7"/>
      <c r="V72" s="7"/>
      <c r="W72" s="8" t="s">
        <v>119</v>
      </c>
      <c r="X72" s="21" t="str">
        <f t="shared" si="3"/>
        <v>KIT-W/U-B10-BACK UP</v>
      </c>
      <c r="Y72" s="8">
        <f t="shared" si="4"/>
        <v>9.1199999999999992</v>
      </c>
      <c r="Z72"/>
      <c r="AD72"/>
    </row>
    <row r="73" spans="1:30" x14ac:dyDescent="0.3">
      <c r="A73" s="5">
        <f t="shared" si="5"/>
        <v>70</v>
      </c>
      <c r="B73" s="5"/>
      <c r="C73" s="5"/>
      <c r="D73" s="5"/>
      <c r="E73" s="5"/>
      <c r="F73" s="18" t="s">
        <v>106</v>
      </c>
      <c r="G73" s="1">
        <f>D68-36-1</f>
        <v>731</v>
      </c>
      <c r="H73" s="1">
        <f>E68-25</f>
        <v>275</v>
      </c>
      <c r="I73" s="1">
        <v>1</v>
      </c>
      <c r="J73" s="18" t="s">
        <v>115</v>
      </c>
      <c r="K73" s="1"/>
      <c r="L73" s="1"/>
      <c r="M73" s="1">
        <v>1</v>
      </c>
      <c r="N73" s="1">
        <v>1</v>
      </c>
      <c r="O73" s="1">
        <v>1</v>
      </c>
      <c r="P73" s="1">
        <v>1</v>
      </c>
      <c r="Q73" s="5"/>
      <c r="R73" s="7"/>
      <c r="S73" s="7"/>
      <c r="T73" s="7"/>
      <c r="U73" s="7"/>
      <c r="V73" s="7"/>
      <c r="W73" s="8" t="s">
        <v>119</v>
      </c>
      <c r="X73" s="21" t="str">
        <f t="shared" si="3"/>
        <v>KIT-W/U-B10-Lshelf</v>
      </c>
      <c r="Y73" s="8">
        <f t="shared" si="4"/>
        <v>6.706666666666667</v>
      </c>
      <c r="Z73"/>
      <c r="AD73"/>
    </row>
    <row r="74" spans="1:30" x14ac:dyDescent="0.3">
      <c r="A74" s="5">
        <f t="shared" si="5"/>
        <v>71</v>
      </c>
      <c r="B74" s="5"/>
      <c r="C74" s="5"/>
      <c r="D74" s="5"/>
      <c r="E74" s="5"/>
      <c r="F74" s="18" t="s">
        <v>85</v>
      </c>
      <c r="G74" s="1">
        <f>C68-2</f>
        <v>638</v>
      </c>
      <c r="H74" s="1">
        <f>D68/2-2</f>
        <v>382</v>
      </c>
      <c r="I74" s="1">
        <v>2</v>
      </c>
      <c r="J74" s="44" t="s">
        <v>118</v>
      </c>
      <c r="K74" s="1"/>
      <c r="L74" s="1"/>
      <c r="M74" s="1">
        <v>2</v>
      </c>
      <c r="N74" s="1">
        <v>2</v>
      </c>
      <c r="O74" s="1">
        <v>2</v>
      </c>
      <c r="P74" s="1">
        <v>2</v>
      </c>
      <c r="Q74" s="5" t="s">
        <v>151</v>
      </c>
      <c r="R74" s="7"/>
      <c r="S74" s="7"/>
      <c r="T74" s="7"/>
      <c r="U74" s="7"/>
      <c r="V74" s="7"/>
      <c r="W74" s="8" t="s">
        <v>119</v>
      </c>
      <c r="X74" s="21" t="str">
        <f t="shared" si="3"/>
        <v>KIT-W/U-B10-SHUTTER</v>
      </c>
      <c r="Y74" s="8">
        <f t="shared" si="4"/>
        <v>13.6</v>
      </c>
      <c r="Z74"/>
      <c r="AD74"/>
    </row>
    <row r="75" spans="1:30" x14ac:dyDescent="0.3">
      <c r="A75" s="5">
        <f t="shared" si="5"/>
        <v>72</v>
      </c>
      <c r="B75" s="5"/>
      <c r="C75" s="5"/>
      <c r="D75" s="5"/>
      <c r="E75" s="5"/>
      <c r="F75" s="18" t="s">
        <v>103</v>
      </c>
      <c r="G75" s="1">
        <f>C68</f>
        <v>640</v>
      </c>
      <c r="H75" s="1">
        <v>100</v>
      </c>
      <c r="I75" s="1">
        <v>1</v>
      </c>
      <c r="J75" s="44" t="s">
        <v>118</v>
      </c>
      <c r="K75" s="1"/>
      <c r="L75" s="1"/>
      <c r="M75" s="1">
        <v>2</v>
      </c>
      <c r="N75" s="1">
        <v>2</v>
      </c>
      <c r="O75" s="1">
        <v>2</v>
      </c>
      <c r="P75" s="1">
        <v>2</v>
      </c>
      <c r="Q75" s="5" t="s">
        <v>151</v>
      </c>
      <c r="R75" s="7"/>
      <c r="S75" s="7"/>
      <c r="T75" s="7"/>
      <c r="U75" s="7"/>
      <c r="V75" s="7"/>
      <c r="W75" s="8" t="s">
        <v>119</v>
      </c>
      <c r="X75" s="21" t="str">
        <f t="shared" si="3"/>
        <v>KIT-W/U-B10-FILLERS</v>
      </c>
      <c r="Y75" s="8">
        <f t="shared" si="4"/>
        <v>4.9333333333333336</v>
      </c>
      <c r="Z75"/>
      <c r="AD75"/>
    </row>
    <row r="76" spans="1:30" x14ac:dyDescent="0.3">
      <c r="A76" s="5">
        <f t="shared" si="5"/>
        <v>73</v>
      </c>
      <c r="B76" s="24" t="s">
        <v>122</v>
      </c>
      <c r="C76" s="24">
        <v>640</v>
      </c>
      <c r="D76" s="24">
        <f>384+384+384+384</f>
        <v>1536</v>
      </c>
      <c r="E76" s="24">
        <f>300</f>
        <v>300</v>
      </c>
      <c r="F76" s="18" t="s">
        <v>79</v>
      </c>
      <c r="G76" s="1">
        <f>C76</f>
        <v>640</v>
      </c>
      <c r="H76" s="1">
        <f>E76</f>
        <v>300</v>
      </c>
      <c r="I76" s="1">
        <v>1</v>
      </c>
      <c r="J76" s="18" t="s">
        <v>115</v>
      </c>
      <c r="K76" s="1"/>
      <c r="L76" s="1"/>
      <c r="M76" s="1">
        <v>1</v>
      </c>
      <c r="N76" s="1">
        <v>1</v>
      </c>
      <c r="O76" s="1">
        <v>1</v>
      </c>
      <c r="P76" s="1">
        <v>1</v>
      </c>
      <c r="Q76" s="5"/>
      <c r="R76" s="7"/>
      <c r="S76" s="7"/>
      <c r="T76" s="7"/>
      <c r="U76" s="7"/>
      <c r="V76" s="7"/>
      <c r="W76" s="8" t="s">
        <v>122</v>
      </c>
      <c r="X76" s="21" t="str">
        <f t="shared" si="3"/>
        <v>KIT-W/U-B11-LHS</v>
      </c>
      <c r="Y76" s="8">
        <f t="shared" si="4"/>
        <v>6.2666666666666666</v>
      </c>
      <c r="Z76"/>
      <c r="AD76"/>
    </row>
    <row r="77" spans="1:30" x14ac:dyDescent="0.3">
      <c r="A77" s="5">
        <f t="shared" si="5"/>
        <v>74</v>
      </c>
      <c r="B77" s="33" t="s">
        <v>105</v>
      </c>
      <c r="C77" s="1"/>
      <c r="D77" s="1"/>
      <c r="E77" s="1"/>
      <c r="F77" s="32" t="s">
        <v>80</v>
      </c>
      <c r="G77" s="1">
        <f>G76</f>
        <v>640</v>
      </c>
      <c r="H77" s="1">
        <f>H76</f>
        <v>300</v>
      </c>
      <c r="I77" s="1">
        <v>1</v>
      </c>
      <c r="J77" s="18" t="s">
        <v>115</v>
      </c>
      <c r="K77" s="1"/>
      <c r="L77" s="1"/>
      <c r="M77" s="1">
        <v>1</v>
      </c>
      <c r="N77" s="1">
        <v>1</v>
      </c>
      <c r="O77" s="1">
        <v>1</v>
      </c>
      <c r="P77" s="1">
        <v>1</v>
      </c>
      <c r="Q77" s="5"/>
      <c r="R77" s="7"/>
      <c r="S77" s="7"/>
      <c r="T77" s="7"/>
      <c r="U77" s="7"/>
      <c r="V77" s="7"/>
      <c r="W77" s="8" t="s">
        <v>122</v>
      </c>
      <c r="X77" s="21" t="str">
        <f t="shared" si="3"/>
        <v>KIT-W/U-B11-RHS</v>
      </c>
      <c r="Y77" s="8">
        <f t="shared" si="4"/>
        <v>6.2666666666666666</v>
      </c>
      <c r="Z77"/>
      <c r="AD77"/>
    </row>
    <row r="78" spans="1:30" x14ac:dyDescent="0.3">
      <c r="A78" s="5">
        <f t="shared" si="5"/>
        <v>75</v>
      </c>
      <c r="B78" s="1"/>
      <c r="C78" s="1"/>
      <c r="D78" s="1"/>
      <c r="E78" s="1"/>
      <c r="F78" s="18" t="s">
        <v>81</v>
      </c>
      <c r="G78" s="1">
        <f>D76-36</f>
        <v>1500</v>
      </c>
      <c r="H78" s="1">
        <f>H77</f>
        <v>300</v>
      </c>
      <c r="I78" s="1">
        <v>1</v>
      </c>
      <c r="J78" s="18" t="s">
        <v>115</v>
      </c>
      <c r="K78" s="1"/>
      <c r="L78" s="1"/>
      <c r="M78" s="1">
        <v>1</v>
      </c>
      <c r="N78" s="1">
        <v>1</v>
      </c>
      <c r="O78" s="1">
        <v>1</v>
      </c>
      <c r="P78" s="1">
        <v>1</v>
      </c>
      <c r="Q78" s="5"/>
      <c r="R78" s="7"/>
      <c r="S78" s="7"/>
      <c r="T78" s="7"/>
      <c r="U78" s="7"/>
      <c r="V78" s="7"/>
      <c r="W78" s="8" t="s">
        <v>122</v>
      </c>
      <c r="X78" s="21" t="str">
        <f t="shared" si="3"/>
        <v>KIT-W/U-B11-TOP</v>
      </c>
      <c r="Y78" s="8">
        <f t="shared" si="4"/>
        <v>12</v>
      </c>
      <c r="Z78"/>
      <c r="AD78"/>
    </row>
    <row r="79" spans="1:30" x14ac:dyDescent="0.3">
      <c r="A79" s="5">
        <f t="shared" si="5"/>
        <v>76</v>
      </c>
      <c r="B79" s="1"/>
      <c r="C79" s="52" t="s">
        <v>120</v>
      </c>
      <c r="D79" s="53"/>
      <c r="E79" s="54"/>
      <c r="F79" s="18" t="s">
        <v>82</v>
      </c>
      <c r="G79" s="1">
        <f>G78</f>
        <v>1500</v>
      </c>
      <c r="H79" s="1">
        <f>H78</f>
        <v>300</v>
      </c>
      <c r="I79" s="1">
        <v>1</v>
      </c>
      <c r="J79" s="18" t="s">
        <v>115</v>
      </c>
      <c r="K79" s="1"/>
      <c r="L79" s="1"/>
      <c r="M79" s="1">
        <v>1</v>
      </c>
      <c r="N79" s="1">
        <v>1</v>
      </c>
      <c r="O79" s="1">
        <v>1</v>
      </c>
      <c r="P79" s="1">
        <v>1</v>
      </c>
      <c r="Q79" s="5"/>
      <c r="R79" s="7"/>
      <c r="S79" s="7"/>
      <c r="T79" s="7"/>
      <c r="U79" s="7"/>
      <c r="V79" s="7"/>
      <c r="W79" s="8" t="s">
        <v>122</v>
      </c>
      <c r="X79" s="21" t="str">
        <f t="shared" si="3"/>
        <v>KIT-W/U-B11-BTM</v>
      </c>
      <c r="Y79" s="8">
        <f t="shared" si="4"/>
        <v>12</v>
      </c>
      <c r="Z79"/>
      <c r="AD79"/>
    </row>
    <row r="80" spans="1:30" x14ac:dyDescent="0.3">
      <c r="A80" s="5">
        <f t="shared" si="5"/>
        <v>77</v>
      </c>
      <c r="B80" s="1"/>
      <c r="C80" s="1"/>
      <c r="D80" s="1"/>
      <c r="E80" s="1"/>
      <c r="F80" s="18" t="s">
        <v>83</v>
      </c>
      <c r="G80" s="1">
        <f>C76-36+16</f>
        <v>620</v>
      </c>
      <c r="H80" s="1">
        <f>D76-36+16</f>
        <v>1516</v>
      </c>
      <c r="I80" s="1">
        <v>1</v>
      </c>
      <c r="J80" s="18" t="s">
        <v>116</v>
      </c>
      <c r="K80" s="1" t="s">
        <v>15</v>
      </c>
      <c r="L80" s="1"/>
      <c r="M80" s="1"/>
      <c r="N80" s="1"/>
      <c r="O80" s="1"/>
      <c r="P80" s="1"/>
      <c r="Q80" s="5"/>
      <c r="R80" s="7"/>
      <c r="S80" s="7"/>
      <c r="T80" s="7"/>
      <c r="U80" s="7"/>
      <c r="V80" s="7"/>
      <c r="W80" s="8" t="s">
        <v>122</v>
      </c>
      <c r="X80" s="21" t="str">
        <f t="shared" si="3"/>
        <v>KIT-W/U-B11-BACK UP</v>
      </c>
      <c r="Y80" s="8">
        <f t="shared" si="4"/>
        <v>14.24</v>
      </c>
      <c r="Z80"/>
      <c r="AD80"/>
    </row>
    <row r="81" spans="1:30" x14ac:dyDescent="0.3">
      <c r="A81" s="5">
        <f t="shared" si="5"/>
        <v>78</v>
      </c>
      <c r="B81" s="5"/>
      <c r="C81" s="5"/>
      <c r="D81" s="5"/>
      <c r="E81" s="5"/>
      <c r="F81" s="18" t="s">
        <v>121</v>
      </c>
      <c r="G81" s="1">
        <f>C76-36</f>
        <v>604</v>
      </c>
      <c r="H81" s="1">
        <f>E76-20</f>
        <v>280</v>
      </c>
      <c r="I81" s="1">
        <v>1</v>
      </c>
      <c r="J81" s="18" t="s">
        <v>115</v>
      </c>
      <c r="K81" s="1"/>
      <c r="L81" s="1"/>
      <c r="M81" s="1">
        <v>1</v>
      </c>
      <c r="N81" s="1">
        <v>1</v>
      </c>
      <c r="O81" s="1">
        <v>1</v>
      </c>
      <c r="P81" s="1">
        <v>1</v>
      </c>
      <c r="Q81" s="5"/>
      <c r="R81" s="7"/>
      <c r="S81" s="7"/>
      <c r="T81" s="7"/>
      <c r="U81" s="7"/>
      <c r="V81" s="7"/>
      <c r="W81" s="8" t="s">
        <v>122</v>
      </c>
      <c r="X81" s="21" t="str">
        <f t="shared" si="3"/>
        <v>KIT-W/U-B11-C/V</v>
      </c>
      <c r="Y81" s="8">
        <f t="shared" si="4"/>
        <v>5.8933333333333335</v>
      </c>
      <c r="Z81"/>
      <c r="AD81"/>
    </row>
    <row r="82" spans="1:30" x14ac:dyDescent="0.3">
      <c r="A82" s="5">
        <f t="shared" si="5"/>
        <v>79</v>
      </c>
      <c r="B82" s="5"/>
      <c r="C82" s="5"/>
      <c r="D82" s="5"/>
      <c r="E82" s="5"/>
      <c r="F82" s="18" t="s">
        <v>106</v>
      </c>
      <c r="G82" s="1">
        <f>D76/2-18-9-1</f>
        <v>740</v>
      </c>
      <c r="H82" s="1">
        <f>E76-25</f>
        <v>275</v>
      </c>
      <c r="I82" s="1">
        <v>2</v>
      </c>
      <c r="J82" s="18" t="s">
        <v>115</v>
      </c>
      <c r="K82" s="1"/>
      <c r="L82" s="1"/>
      <c r="M82" s="1">
        <v>1</v>
      </c>
      <c r="N82" s="1">
        <v>1</v>
      </c>
      <c r="O82" s="1">
        <v>1</v>
      </c>
      <c r="P82" s="1">
        <v>1</v>
      </c>
      <c r="Q82" s="5"/>
      <c r="R82" s="7"/>
      <c r="S82" s="7"/>
      <c r="T82" s="7"/>
      <c r="U82" s="7"/>
      <c r="V82" s="7"/>
      <c r="W82" s="8" t="s">
        <v>122</v>
      </c>
      <c r="X82" s="21" t="str">
        <f t="shared" si="3"/>
        <v>KIT-W/U-B11-Lshelf</v>
      </c>
      <c r="Y82" s="8">
        <f t="shared" si="4"/>
        <v>13.533333333333333</v>
      </c>
      <c r="Z82"/>
      <c r="AD82"/>
    </row>
    <row r="83" spans="1:30" x14ac:dyDescent="0.3">
      <c r="A83" s="5">
        <f t="shared" si="5"/>
        <v>80</v>
      </c>
      <c r="B83" s="24" t="s">
        <v>123</v>
      </c>
      <c r="C83" s="24">
        <v>640</v>
      </c>
      <c r="D83" s="24">
        <f>384+384</f>
        <v>768</v>
      </c>
      <c r="E83" s="24">
        <f>300</f>
        <v>300</v>
      </c>
      <c r="F83" s="18" t="s">
        <v>79</v>
      </c>
      <c r="G83" s="1">
        <f>C83</f>
        <v>640</v>
      </c>
      <c r="H83" s="1">
        <f>E83</f>
        <v>300</v>
      </c>
      <c r="I83" s="1">
        <v>1</v>
      </c>
      <c r="J83" s="18" t="s">
        <v>115</v>
      </c>
      <c r="K83" s="1"/>
      <c r="L83" s="1"/>
      <c r="M83" s="1">
        <v>1</v>
      </c>
      <c r="N83" s="1">
        <v>1</v>
      </c>
      <c r="O83" s="1">
        <v>1</v>
      </c>
      <c r="P83" s="1">
        <v>1</v>
      </c>
      <c r="Q83" s="5"/>
      <c r="R83" s="7"/>
      <c r="S83" s="7"/>
      <c r="T83" s="7"/>
      <c r="U83" s="7"/>
      <c r="V83" s="7"/>
      <c r="W83" s="8" t="s">
        <v>123</v>
      </c>
      <c r="X83" s="21" t="str">
        <f t="shared" si="3"/>
        <v>KIT-W/U-B12-LHS</v>
      </c>
      <c r="Y83" s="8">
        <f t="shared" si="4"/>
        <v>6.2666666666666666</v>
      </c>
      <c r="Z83"/>
      <c r="AD83"/>
    </row>
    <row r="84" spans="1:30" x14ac:dyDescent="0.3">
      <c r="A84" s="5">
        <f t="shared" si="5"/>
        <v>81</v>
      </c>
      <c r="B84" s="33" t="s">
        <v>105</v>
      </c>
      <c r="C84" s="1"/>
      <c r="D84" s="1"/>
      <c r="E84" s="1"/>
      <c r="F84" s="32" t="s">
        <v>80</v>
      </c>
      <c r="G84" s="1">
        <f>G83</f>
        <v>640</v>
      </c>
      <c r="H84" s="1">
        <f>H83</f>
        <v>300</v>
      </c>
      <c r="I84" s="1">
        <v>1</v>
      </c>
      <c r="J84" s="18" t="s">
        <v>115</v>
      </c>
      <c r="K84" s="1"/>
      <c r="L84" s="1"/>
      <c r="M84" s="1">
        <v>1</v>
      </c>
      <c r="N84" s="1">
        <v>1</v>
      </c>
      <c r="O84" s="1">
        <v>1</v>
      </c>
      <c r="P84" s="1">
        <v>1</v>
      </c>
      <c r="Q84" s="5"/>
      <c r="R84" s="7"/>
      <c r="S84" s="7"/>
      <c r="T84" s="7"/>
      <c r="U84" s="7"/>
      <c r="V84" s="7"/>
      <c r="W84" s="8" t="s">
        <v>123</v>
      </c>
      <c r="X84" s="21" t="str">
        <f t="shared" si="3"/>
        <v>KIT-W/U-B12-RHS</v>
      </c>
      <c r="Y84" s="8">
        <f t="shared" si="4"/>
        <v>6.2666666666666666</v>
      </c>
      <c r="Z84"/>
      <c r="AD84"/>
    </row>
    <row r="85" spans="1:30" x14ac:dyDescent="0.3">
      <c r="A85" s="5">
        <f t="shared" si="5"/>
        <v>82</v>
      </c>
      <c r="B85" s="1"/>
      <c r="C85" s="1"/>
      <c r="D85" s="1"/>
      <c r="E85" s="1"/>
      <c r="F85" s="18" t="s">
        <v>81</v>
      </c>
      <c r="G85" s="1">
        <f>D83-36</f>
        <v>732</v>
      </c>
      <c r="H85" s="1">
        <f>H84</f>
        <v>300</v>
      </c>
      <c r="I85" s="1">
        <v>1</v>
      </c>
      <c r="J85" s="18" t="s">
        <v>115</v>
      </c>
      <c r="K85" s="1"/>
      <c r="L85" s="1"/>
      <c r="M85" s="1">
        <v>1</v>
      </c>
      <c r="N85" s="1">
        <v>1</v>
      </c>
      <c r="O85" s="1">
        <v>1</v>
      </c>
      <c r="P85" s="1">
        <v>1</v>
      </c>
      <c r="Q85" s="5"/>
      <c r="R85" s="7"/>
      <c r="S85" s="7"/>
      <c r="T85" s="7"/>
      <c r="U85" s="7"/>
      <c r="V85" s="7"/>
      <c r="W85" s="8" t="s">
        <v>123</v>
      </c>
      <c r="X85" s="21" t="str">
        <f t="shared" si="3"/>
        <v>KIT-W/U-B12-TOP</v>
      </c>
      <c r="Y85" s="8">
        <f t="shared" si="4"/>
        <v>6.88</v>
      </c>
      <c r="Z85"/>
      <c r="AD85"/>
    </row>
    <row r="86" spans="1:30" x14ac:dyDescent="0.3">
      <c r="A86" s="5">
        <f t="shared" si="5"/>
        <v>83</v>
      </c>
      <c r="B86" s="1"/>
      <c r="C86" s="52" t="s">
        <v>114</v>
      </c>
      <c r="D86" s="53"/>
      <c r="E86" s="54"/>
      <c r="F86" s="18" t="s">
        <v>82</v>
      </c>
      <c r="G86" s="1">
        <f>G85</f>
        <v>732</v>
      </c>
      <c r="H86" s="33">
        <f>E83-22</f>
        <v>278</v>
      </c>
      <c r="I86" s="1">
        <v>1</v>
      </c>
      <c r="J86" s="18" t="s">
        <v>115</v>
      </c>
      <c r="K86" s="1"/>
      <c r="L86" s="1"/>
      <c r="M86" s="1">
        <v>1</v>
      </c>
      <c r="N86" s="1">
        <v>1</v>
      </c>
      <c r="O86" s="1">
        <v>1</v>
      </c>
      <c r="P86" s="1">
        <v>1</v>
      </c>
      <c r="Q86" s="5"/>
      <c r="R86" s="7"/>
      <c r="S86" s="7"/>
      <c r="T86" s="7"/>
      <c r="U86" s="7"/>
      <c r="V86" s="7"/>
      <c r="W86" s="8" t="s">
        <v>123</v>
      </c>
      <c r="X86" s="21" t="str">
        <f t="shared" si="3"/>
        <v>KIT-W/U-B12-BTM</v>
      </c>
      <c r="Y86" s="8">
        <f t="shared" si="4"/>
        <v>6.7333333333333334</v>
      </c>
      <c r="Z86"/>
      <c r="AD86"/>
    </row>
    <row r="87" spans="1:30" x14ac:dyDescent="0.3">
      <c r="A87" s="5">
        <f t="shared" si="5"/>
        <v>84</v>
      </c>
      <c r="B87" s="1"/>
      <c r="C87" s="1"/>
      <c r="D87" s="1"/>
      <c r="E87" s="1"/>
      <c r="F87" s="18" t="s">
        <v>83</v>
      </c>
      <c r="G87" s="1">
        <f>C83-36+16</f>
        <v>620</v>
      </c>
      <c r="H87" s="1">
        <f>D83-36+16</f>
        <v>748</v>
      </c>
      <c r="I87" s="1">
        <v>1</v>
      </c>
      <c r="J87" s="18" t="s">
        <v>116</v>
      </c>
      <c r="K87" s="1"/>
      <c r="L87" s="1"/>
      <c r="M87" s="1"/>
      <c r="N87" s="1"/>
      <c r="O87" s="1"/>
      <c r="P87" s="1"/>
      <c r="Q87" s="5"/>
      <c r="R87" s="7"/>
      <c r="S87" s="7"/>
      <c r="T87" s="7"/>
      <c r="U87" s="7"/>
      <c r="V87" s="7"/>
      <c r="W87" s="8" t="s">
        <v>123</v>
      </c>
      <c r="X87" s="21" t="str">
        <f t="shared" si="3"/>
        <v>KIT-W/U-B12-BACK UP</v>
      </c>
      <c r="Y87" s="8">
        <f t="shared" si="4"/>
        <v>9.1199999999999992</v>
      </c>
      <c r="Z87"/>
      <c r="AD87"/>
    </row>
    <row r="88" spans="1:30" x14ac:dyDescent="0.3">
      <c r="A88" s="5">
        <f t="shared" si="5"/>
        <v>85</v>
      </c>
      <c r="B88" s="5"/>
      <c r="C88" s="5"/>
      <c r="D88" s="5"/>
      <c r="E88" s="5"/>
      <c r="F88" s="18" t="s">
        <v>106</v>
      </c>
      <c r="G88" s="1">
        <f>D83-36-1</f>
        <v>731</v>
      </c>
      <c r="H88" s="1">
        <f>E83-25</f>
        <v>275</v>
      </c>
      <c r="I88" s="1">
        <v>1</v>
      </c>
      <c r="J88" s="18" t="s">
        <v>115</v>
      </c>
      <c r="K88" s="1"/>
      <c r="L88" s="1"/>
      <c r="M88" s="1">
        <v>1</v>
      </c>
      <c r="N88" s="1">
        <v>1</v>
      </c>
      <c r="O88" s="1">
        <v>1</v>
      </c>
      <c r="P88" s="1">
        <v>1</v>
      </c>
      <c r="Q88" s="5"/>
      <c r="R88" s="7"/>
      <c r="S88" s="7"/>
      <c r="T88" s="7"/>
      <c r="U88" s="7"/>
      <c r="V88" s="7"/>
      <c r="W88" s="8" t="s">
        <v>123</v>
      </c>
      <c r="X88" s="21" t="str">
        <f t="shared" si="3"/>
        <v>KIT-W/U-B12-Lshelf</v>
      </c>
      <c r="Y88" s="8">
        <f t="shared" si="4"/>
        <v>6.706666666666667</v>
      </c>
      <c r="Z88"/>
      <c r="AD88"/>
    </row>
    <row r="89" spans="1:30" x14ac:dyDescent="0.3">
      <c r="A89" s="5">
        <f t="shared" si="5"/>
        <v>86</v>
      </c>
      <c r="B89" s="5"/>
      <c r="C89" s="5"/>
      <c r="D89" s="5"/>
      <c r="E89" s="5"/>
      <c r="F89" s="18" t="s">
        <v>85</v>
      </c>
      <c r="G89" s="1">
        <f>C83-2</f>
        <v>638</v>
      </c>
      <c r="H89" s="1">
        <f>D83/2-2</f>
        <v>382</v>
      </c>
      <c r="I89" s="1">
        <v>2</v>
      </c>
      <c r="J89" s="44" t="s">
        <v>118</v>
      </c>
      <c r="K89" s="1"/>
      <c r="L89" s="1"/>
      <c r="M89" s="1">
        <v>2</v>
      </c>
      <c r="N89" s="1">
        <v>2</v>
      </c>
      <c r="O89" s="1">
        <v>2</v>
      </c>
      <c r="P89" s="1">
        <v>2</v>
      </c>
      <c r="Q89" s="5" t="s">
        <v>151</v>
      </c>
      <c r="R89" s="7"/>
      <c r="S89" s="7"/>
      <c r="T89" s="7"/>
      <c r="U89" s="7"/>
      <c r="V89" s="7"/>
      <c r="W89" s="8" t="s">
        <v>123</v>
      </c>
      <c r="X89" s="21" t="str">
        <f t="shared" si="3"/>
        <v>KIT-W/U-B12-SHUTTER</v>
      </c>
      <c r="Y89" s="8">
        <f t="shared" si="4"/>
        <v>13.6</v>
      </c>
      <c r="Z89"/>
      <c r="AD89"/>
    </row>
    <row r="90" spans="1:30" x14ac:dyDescent="0.3">
      <c r="A90" s="5">
        <f t="shared" si="5"/>
        <v>87</v>
      </c>
      <c r="B90" s="24" t="s">
        <v>124</v>
      </c>
      <c r="C90" s="24">
        <v>640</v>
      </c>
      <c r="D90" s="24">
        <f>320+335</f>
        <v>655</v>
      </c>
      <c r="E90" s="24">
        <f>300</f>
        <v>300</v>
      </c>
      <c r="F90" s="18" t="s">
        <v>79</v>
      </c>
      <c r="G90" s="5">
        <f>C90</f>
        <v>640</v>
      </c>
      <c r="H90" s="5">
        <f>E90</f>
        <v>300</v>
      </c>
      <c r="I90" s="5">
        <v>1</v>
      </c>
      <c r="J90" s="18" t="s">
        <v>115</v>
      </c>
      <c r="K90" s="1"/>
      <c r="L90" s="1"/>
      <c r="M90" s="1">
        <v>1</v>
      </c>
      <c r="N90" s="1">
        <v>1</v>
      </c>
      <c r="O90" s="1">
        <v>1</v>
      </c>
      <c r="P90" s="1">
        <v>1</v>
      </c>
      <c r="Q90" s="5"/>
      <c r="R90" s="7"/>
      <c r="S90" s="7"/>
      <c r="T90" s="7"/>
      <c r="U90" s="7"/>
      <c r="V90" s="7"/>
      <c r="W90" s="8" t="s">
        <v>124</v>
      </c>
      <c r="X90" s="21" t="str">
        <f t="shared" si="3"/>
        <v>KIT-W/U-B13-LHS</v>
      </c>
      <c r="Y90" s="8">
        <f t="shared" si="4"/>
        <v>6.2666666666666666</v>
      </c>
      <c r="Z90"/>
      <c r="AD90"/>
    </row>
    <row r="91" spans="1:30" x14ac:dyDescent="0.3">
      <c r="A91" s="5">
        <f t="shared" si="5"/>
        <v>88</v>
      </c>
      <c r="B91" s="33" t="s">
        <v>107</v>
      </c>
      <c r="C91" s="1"/>
      <c r="D91" s="1"/>
      <c r="E91" s="1"/>
      <c r="F91" s="18" t="s">
        <v>80</v>
      </c>
      <c r="G91" s="5">
        <f>C90</f>
        <v>640</v>
      </c>
      <c r="H91" s="5">
        <f>H90</f>
        <v>300</v>
      </c>
      <c r="I91" s="5">
        <v>1</v>
      </c>
      <c r="J91" s="18" t="s">
        <v>115</v>
      </c>
      <c r="K91" s="1"/>
      <c r="L91" s="1"/>
      <c r="M91" s="1">
        <v>1</v>
      </c>
      <c r="N91" s="1">
        <v>1</v>
      </c>
      <c r="O91" s="1">
        <v>1</v>
      </c>
      <c r="P91" s="1">
        <v>1</v>
      </c>
      <c r="Q91" s="5"/>
      <c r="R91" s="7"/>
      <c r="S91" s="7"/>
      <c r="T91" s="7"/>
      <c r="U91" s="7"/>
      <c r="V91" s="7"/>
      <c r="W91" s="8" t="s">
        <v>124</v>
      </c>
      <c r="X91" s="21" t="str">
        <f t="shared" si="3"/>
        <v>KIT-W/U-B13-RHS</v>
      </c>
      <c r="Y91" s="8">
        <f t="shared" si="4"/>
        <v>6.2666666666666666</v>
      </c>
      <c r="Z91"/>
      <c r="AD91"/>
    </row>
    <row r="92" spans="1:30" x14ac:dyDescent="0.3">
      <c r="A92" s="5">
        <f t="shared" si="5"/>
        <v>89</v>
      </c>
      <c r="B92" s="1"/>
      <c r="C92" s="1"/>
      <c r="D92" s="1"/>
      <c r="E92" s="1"/>
      <c r="F92" s="18" t="s">
        <v>81</v>
      </c>
      <c r="G92" s="5">
        <f>D90-36</f>
        <v>619</v>
      </c>
      <c r="H92" s="5">
        <f>H91</f>
        <v>300</v>
      </c>
      <c r="I92" s="5">
        <v>1</v>
      </c>
      <c r="J92" s="18" t="s">
        <v>115</v>
      </c>
      <c r="K92" s="1"/>
      <c r="L92" s="1"/>
      <c r="M92" s="1">
        <v>1</v>
      </c>
      <c r="N92" s="1">
        <v>1</v>
      </c>
      <c r="O92" s="1">
        <v>1</v>
      </c>
      <c r="P92" s="1">
        <v>1</v>
      </c>
      <c r="Q92" s="5"/>
      <c r="R92" s="7"/>
      <c r="S92" s="7"/>
      <c r="T92" s="7"/>
      <c r="U92" s="7"/>
      <c r="V92" s="7"/>
      <c r="W92" s="8" t="s">
        <v>124</v>
      </c>
      <c r="X92" s="21" t="str">
        <f t="shared" si="3"/>
        <v>KIT-W/U-B13-TOP</v>
      </c>
      <c r="Y92" s="8">
        <f t="shared" si="4"/>
        <v>6.1266666666666669</v>
      </c>
      <c r="Z92"/>
      <c r="AD92"/>
    </row>
    <row r="93" spans="1:30" x14ac:dyDescent="0.3">
      <c r="A93" s="5">
        <f t="shared" si="5"/>
        <v>90</v>
      </c>
      <c r="B93" s="1"/>
      <c r="C93" s="52" t="s">
        <v>114</v>
      </c>
      <c r="D93" s="53"/>
      <c r="E93" s="54"/>
      <c r="F93" s="18" t="s">
        <v>82</v>
      </c>
      <c r="G93" s="5">
        <f>G92</f>
        <v>619</v>
      </c>
      <c r="H93" s="40">
        <f>E90-22</f>
        <v>278</v>
      </c>
      <c r="I93" s="5">
        <v>1</v>
      </c>
      <c r="J93" s="18" t="s">
        <v>115</v>
      </c>
      <c r="K93" s="1"/>
      <c r="L93" s="1"/>
      <c r="M93" s="1">
        <v>1</v>
      </c>
      <c r="N93" s="1">
        <v>1</v>
      </c>
      <c r="O93" s="1">
        <v>1</v>
      </c>
      <c r="P93" s="1">
        <v>1</v>
      </c>
      <c r="Q93" s="5"/>
      <c r="R93" s="7"/>
      <c r="S93" s="7"/>
      <c r="T93" s="7"/>
      <c r="U93" s="7"/>
      <c r="V93" s="7"/>
      <c r="W93" s="8" t="s">
        <v>124</v>
      </c>
      <c r="X93" s="21" t="str">
        <f t="shared" si="3"/>
        <v>KIT-W/U-B13-BTM</v>
      </c>
      <c r="Y93" s="8">
        <f t="shared" si="4"/>
        <v>5.98</v>
      </c>
      <c r="Z93"/>
      <c r="AD93"/>
    </row>
    <row r="94" spans="1:30" x14ac:dyDescent="0.3">
      <c r="A94" s="5">
        <f t="shared" si="5"/>
        <v>91</v>
      </c>
      <c r="B94" s="1"/>
      <c r="C94" s="1"/>
      <c r="D94" s="1"/>
      <c r="E94" s="1"/>
      <c r="F94" s="18" t="s">
        <v>83</v>
      </c>
      <c r="G94" s="5">
        <f>C90-36+16</f>
        <v>620</v>
      </c>
      <c r="H94" s="5">
        <f>D90-36+16</f>
        <v>635</v>
      </c>
      <c r="I94" s="5">
        <v>1</v>
      </c>
      <c r="J94" s="18" t="s">
        <v>116</v>
      </c>
      <c r="K94" s="6"/>
      <c r="L94" s="5"/>
      <c r="M94" s="5"/>
      <c r="N94" s="5"/>
      <c r="O94" s="5"/>
      <c r="P94" s="5"/>
      <c r="Q94" s="5"/>
      <c r="R94" s="7"/>
      <c r="S94" s="7"/>
      <c r="T94" s="7"/>
      <c r="U94" s="7"/>
      <c r="V94" s="7"/>
      <c r="W94" s="8" t="s">
        <v>124</v>
      </c>
      <c r="X94" s="21" t="str">
        <f t="shared" si="3"/>
        <v>KIT-W/U-B13-BACK UP</v>
      </c>
      <c r="Y94" s="8">
        <f t="shared" si="4"/>
        <v>8.3666666666666671</v>
      </c>
      <c r="Z94"/>
      <c r="AD94"/>
    </row>
    <row r="95" spans="1:30" x14ac:dyDescent="0.3">
      <c r="A95" s="5">
        <f t="shared" si="5"/>
        <v>92</v>
      </c>
      <c r="B95" s="5"/>
      <c r="C95" s="5"/>
      <c r="D95" s="5"/>
      <c r="E95" s="5"/>
      <c r="F95" s="18" t="s">
        <v>106</v>
      </c>
      <c r="G95" s="5">
        <f>D90-36-1</f>
        <v>618</v>
      </c>
      <c r="H95" s="5">
        <f>E90-25</f>
        <v>275</v>
      </c>
      <c r="I95" s="5">
        <v>1</v>
      </c>
      <c r="J95" s="18" t="s">
        <v>115</v>
      </c>
      <c r="K95" s="1"/>
      <c r="L95" s="1"/>
      <c r="M95" s="1">
        <v>1</v>
      </c>
      <c r="N95" s="1">
        <v>1</v>
      </c>
      <c r="O95" s="1">
        <v>1</v>
      </c>
      <c r="P95" s="1">
        <v>1</v>
      </c>
      <c r="Q95" s="5"/>
      <c r="R95" s="7"/>
      <c r="S95" s="7"/>
      <c r="T95" s="7"/>
      <c r="U95" s="7"/>
      <c r="V95" s="7"/>
      <c r="W95" s="8" t="s">
        <v>124</v>
      </c>
      <c r="X95" s="21" t="str">
        <f t="shared" si="3"/>
        <v>KIT-W/U-B13-Lshelf</v>
      </c>
      <c r="Y95" s="8">
        <f t="shared" si="4"/>
        <v>5.9533333333333331</v>
      </c>
      <c r="Z95"/>
      <c r="AD95"/>
    </row>
    <row r="96" spans="1:30" x14ac:dyDescent="0.3">
      <c r="A96" s="5">
        <f t="shared" si="5"/>
        <v>93</v>
      </c>
      <c r="B96" s="5"/>
      <c r="C96" s="5"/>
      <c r="D96" s="5"/>
      <c r="E96" s="5"/>
      <c r="F96" s="18" t="s">
        <v>108</v>
      </c>
      <c r="G96" s="5">
        <f>C90</f>
        <v>640</v>
      </c>
      <c r="H96" s="5">
        <f>E90+20</f>
        <v>320</v>
      </c>
      <c r="I96" s="5">
        <v>1</v>
      </c>
      <c r="J96" s="18" t="s">
        <v>115</v>
      </c>
      <c r="K96" s="1"/>
      <c r="L96" s="1"/>
      <c r="M96" s="1">
        <v>1</v>
      </c>
      <c r="N96" s="1">
        <v>1</v>
      </c>
      <c r="O96" s="1">
        <v>1</v>
      </c>
      <c r="P96" s="1">
        <v>1</v>
      </c>
      <c r="Q96" s="5"/>
      <c r="R96" s="7"/>
      <c r="S96" s="7"/>
      <c r="T96" s="7"/>
      <c r="U96" s="7"/>
      <c r="V96" s="7"/>
      <c r="W96" s="8" t="s">
        <v>124</v>
      </c>
      <c r="X96" s="21" t="str">
        <f t="shared" si="3"/>
        <v>KIT-W/U-B13-INNER PLANK</v>
      </c>
      <c r="Y96" s="8">
        <f t="shared" si="4"/>
        <v>6.4</v>
      </c>
      <c r="Z96"/>
      <c r="AD96"/>
    </row>
    <row r="97" spans="1:30" x14ac:dyDescent="0.3">
      <c r="A97" s="5">
        <f t="shared" si="5"/>
        <v>94</v>
      </c>
      <c r="B97" s="5"/>
      <c r="C97" s="5"/>
      <c r="D97" s="5"/>
      <c r="E97" s="5"/>
      <c r="F97" s="20" t="s">
        <v>85</v>
      </c>
      <c r="G97" s="5">
        <f>C90-2</f>
        <v>638</v>
      </c>
      <c r="H97" s="5">
        <f>D90-E90-2</f>
        <v>353</v>
      </c>
      <c r="I97" s="5">
        <v>1</v>
      </c>
      <c r="J97" s="44" t="s">
        <v>118</v>
      </c>
      <c r="K97" s="1"/>
      <c r="L97" s="1"/>
      <c r="M97" s="1">
        <v>2</v>
      </c>
      <c r="N97" s="1">
        <v>2</v>
      </c>
      <c r="O97" s="1">
        <v>2</v>
      </c>
      <c r="P97" s="1">
        <v>2</v>
      </c>
      <c r="Q97" s="5" t="s">
        <v>151</v>
      </c>
      <c r="R97" s="7"/>
      <c r="S97" s="7"/>
      <c r="T97" s="7"/>
      <c r="U97" s="7"/>
      <c r="V97" s="7"/>
      <c r="W97" s="8" t="s">
        <v>124</v>
      </c>
      <c r="X97" s="21" t="str">
        <f t="shared" si="3"/>
        <v>KIT-W/U-B13-SHUTTER</v>
      </c>
      <c r="Y97" s="8">
        <f t="shared" si="4"/>
        <v>6.6066666666666665</v>
      </c>
      <c r="Z97"/>
      <c r="AD97"/>
    </row>
    <row r="98" spans="1:30" x14ac:dyDescent="0.3">
      <c r="A98" s="5">
        <f t="shared" si="5"/>
        <v>95</v>
      </c>
      <c r="B98" s="24" t="s">
        <v>125</v>
      </c>
      <c r="C98" s="24">
        <v>640</v>
      </c>
      <c r="D98" s="24">
        <v>335</v>
      </c>
      <c r="E98" s="24">
        <f>300</f>
        <v>300</v>
      </c>
      <c r="F98" s="18" t="s">
        <v>79</v>
      </c>
      <c r="G98" s="1">
        <f>C98</f>
        <v>640</v>
      </c>
      <c r="H98" s="1">
        <f>E98</f>
        <v>300</v>
      </c>
      <c r="I98" s="1">
        <v>1</v>
      </c>
      <c r="J98" s="18" t="s">
        <v>115</v>
      </c>
      <c r="K98" s="1"/>
      <c r="L98" s="1"/>
      <c r="M98" s="1">
        <v>1</v>
      </c>
      <c r="N98" s="1">
        <v>1</v>
      </c>
      <c r="O98" s="1">
        <v>1</v>
      </c>
      <c r="P98" s="1">
        <v>1</v>
      </c>
      <c r="Q98" s="5"/>
      <c r="R98" s="7"/>
      <c r="S98" s="7"/>
      <c r="T98" s="7"/>
      <c r="U98" s="7"/>
      <c r="V98" s="7"/>
      <c r="W98" s="8" t="s">
        <v>125</v>
      </c>
      <c r="X98" s="21" t="str">
        <f t="shared" si="3"/>
        <v>KIT-W/U-B14-LHS</v>
      </c>
      <c r="Y98" s="8">
        <f t="shared" si="4"/>
        <v>6.2666666666666666</v>
      </c>
      <c r="Z98"/>
      <c r="AD98"/>
    </row>
    <row r="99" spans="1:30" x14ac:dyDescent="0.3">
      <c r="A99" s="5">
        <f t="shared" si="5"/>
        <v>96</v>
      </c>
      <c r="B99" s="33" t="s">
        <v>105</v>
      </c>
      <c r="C99" s="1"/>
      <c r="D99" s="1"/>
      <c r="E99" s="1"/>
      <c r="F99" s="32" t="s">
        <v>80</v>
      </c>
      <c r="G99" s="1">
        <f>G98</f>
        <v>640</v>
      </c>
      <c r="H99" s="1">
        <f>H98</f>
        <v>300</v>
      </c>
      <c r="I99" s="1">
        <v>1</v>
      </c>
      <c r="J99" s="18" t="s">
        <v>115</v>
      </c>
      <c r="K99" s="1"/>
      <c r="L99" s="1"/>
      <c r="M99" s="1">
        <v>1</v>
      </c>
      <c r="N99" s="1">
        <v>1</v>
      </c>
      <c r="O99" s="1">
        <v>1</v>
      </c>
      <c r="P99" s="1">
        <v>1</v>
      </c>
      <c r="Q99" s="5"/>
      <c r="R99" s="7"/>
      <c r="S99" s="7"/>
      <c r="T99" s="7"/>
      <c r="U99" s="7"/>
      <c r="V99" s="7"/>
      <c r="W99" s="8" t="s">
        <v>125</v>
      </c>
      <c r="X99" s="21" t="str">
        <f t="shared" si="3"/>
        <v>KIT-W/U-B14-RHS</v>
      </c>
      <c r="Y99" s="8">
        <f t="shared" si="4"/>
        <v>6.2666666666666666</v>
      </c>
      <c r="Z99"/>
      <c r="AD99"/>
    </row>
    <row r="100" spans="1:30" x14ac:dyDescent="0.3">
      <c r="A100" s="5">
        <f t="shared" si="5"/>
        <v>97</v>
      </c>
      <c r="B100" s="1"/>
      <c r="C100" s="1"/>
      <c r="D100" s="1"/>
      <c r="E100" s="1"/>
      <c r="F100" s="18" t="s">
        <v>81</v>
      </c>
      <c r="G100" s="1">
        <f>D98-36</f>
        <v>299</v>
      </c>
      <c r="H100" s="1">
        <f>H99</f>
        <v>300</v>
      </c>
      <c r="I100" s="1">
        <v>1</v>
      </c>
      <c r="J100" s="18" t="s">
        <v>115</v>
      </c>
      <c r="K100" s="1"/>
      <c r="L100" s="1"/>
      <c r="M100" s="1">
        <v>1</v>
      </c>
      <c r="N100" s="1">
        <v>1</v>
      </c>
      <c r="O100" s="1">
        <v>1</v>
      </c>
      <c r="P100" s="1">
        <v>1</v>
      </c>
      <c r="Q100" s="5"/>
      <c r="R100" s="7"/>
      <c r="S100" s="7"/>
      <c r="T100" s="7"/>
      <c r="U100" s="7"/>
      <c r="V100" s="7"/>
      <c r="W100" s="8" t="s">
        <v>125</v>
      </c>
      <c r="X100" s="21" t="str">
        <f t="shared" si="3"/>
        <v>KIT-W/U-B14-TOP</v>
      </c>
      <c r="Y100" s="8">
        <f t="shared" si="4"/>
        <v>3.9933333333333332</v>
      </c>
      <c r="Z100"/>
      <c r="AD100"/>
    </row>
    <row r="101" spans="1:30" x14ac:dyDescent="0.3">
      <c r="A101" s="5">
        <f t="shared" si="5"/>
        <v>98</v>
      </c>
      <c r="B101" s="1"/>
      <c r="C101" s="52" t="s">
        <v>114</v>
      </c>
      <c r="D101" s="53"/>
      <c r="E101" s="54"/>
      <c r="F101" s="18" t="s">
        <v>82</v>
      </c>
      <c r="G101" s="1">
        <f>G100</f>
        <v>299</v>
      </c>
      <c r="H101" s="33">
        <f>E98-22</f>
        <v>278</v>
      </c>
      <c r="I101" s="1">
        <v>1</v>
      </c>
      <c r="J101" s="18" t="s">
        <v>115</v>
      </c>
      <c r="K101" s="1"/>
      <c r="L101" s="1"/>
      <c r="M101" s="1">
        <v>1</v>
      </c>
      <c r="N101" s="1">
        <v>1</v>
      </c>
      <c r="O101" s="1">
        <v>1</v>
      </c>
      <c r="P101" s="1">
        <v>1</v>
      </c>
      <c r="Q101" s="5"/>
      <c r="R101" s="7"/>
      <c r="S101" s="7"/>
      <c r="T101" s="7"/>
      <c r="U101" s="7"/>
      <c r="V101" s="7"/>
      <c r="W101" s="8" t="s">
        <v>125</v>
      </c>
      <c r="X101" s="21" t="str">
        <f t="shared" si="3"/>
        <v>KIT-W/U-B14-BTM</v>
      </c>
      <c r="Y101" s="8">
        <f t="shared" si="4"/>
        <v>3.8466666666666667</v>
      </c>
      <c r="Z101"/>
      <c r="AD101"/>
    </row>
    <row r="102" spans="1:30" x14ac:dyDescent="0.3">
      <c r="A102" s="5">
        <f t="shared" si="5"/>
        <v>99</v>
      </c>
      <c r="B102" s="1"/>
      <c r="C102" s="1"/>
      <c r="D102" s="1"/>
      <c r="E102" s="1"/>
      <c r="F102" s="18" t="s">
        <v>83</v>
      </c>
      <c r="G102" s="1">
        <f>C98-36+16</f>
        <v>620</v>
      </c>
      <c r="H102" s="1">
        <f>D98-36+16</f>
        <v>315</v>
      </c>
      <c r="I102" s="1">
        <v>1</v>
      </c>
      <c r="J102" s="18" t="s">
        <v>116</v>
      </c>
      <c r="K102" s="1"/>
      <c r="L102" s="1"/>
      <c r="M102" s="1"/>
      <c r="N102" s="1"/>
      <c r="O102" s="1"/>
      <c r="P102" s="1"/>
      <c r="Q102" s="5"/>
      <c r="R102" s="7"/>
      <c r="S102" s="7"/>
      <c r="T102" s="7"/>
      <c r="U102" s="7"/>
      <c r="V102" s="7"/>
      <c r="W102" s="8" t="s">
        <v>125</v>
      </c>
      <c r="X102" s="21" t="str">
        <f t="shared" si="3"/>
        <v>KIT-W/U-B14-BACK UP</v>
      </c>
      <c r="Y102" s="8">
        <f t="shared" si="4"/>
        <v>6.2333333333333334</v>
      </c>
      <c r="Z102"/>
      <c r="AD102"/>
    </row>
    <row r="103" spans="1:30" x14ac:dyDescent="0.3">
      <c r="A103" s="5">
        <f t="shared" si="5"/>
        <v>100</v>
      </c>
      <c r="B103" s="5"/>
      <c r="C103" s="5"/>
      <c r="D103" s="5"/>
      <c r="E103" s="5"/>
      <c r="F103" s="18" t="s">
        <v>106</v>
      </c>
      <c r="G103" s="1">
        <f>D98-36-1</f>
        <v>298</v>
      </c>
      <c r="H103" s="1">
        <f>E98-25</f>
        <v>275</v>
      </c>
      <c r="I103" s="1">
        <v>1</v>
      </c>
      <c r="J103" s="18" t="s">
        <v>115</v>
      </c>
      <c r="K103" s="1"/>
      <c r="L103" s="1"/>
      <c r="M103" s="1">
        <v>1</v>
      </c>
      <c r="N103" s="1">
        <v>1</v>
      </c>
      <c r="O103" s="1">
        <v>1</v>
      </c>
      <c r="P103" s="1">
        <v>1</v>
      </c>
      <c r="Q103" s="5"/>
      <c r="R103" s="7"/>
      <c r="S103" s="7"/>
      <c r="T103" s="7"/>
      <c r="U103" s="7"/>
      <c r="V103" s="7"/>
      <c r="W103" s="8" t="s">
        <v>125</v>
      </c>
      <c r="X103" s="21" t="str">
        <f t="shared" si="3"/>
        <v>KIT-W/U-B14-Lshelf</v>
      </c>
      <c r="Y103" s="8">
        <f t="shared" si="4"/>
        <v>3.82</v>
      </c>
      <c r="Z103"/>
      <c r="AD103"/>
    </row>
    <row r="104" spans="1:30" x14ac:dyDescent="0.3">
      <c r="A104" s="5">
        <f t="shared" si="5"/>
        <v>101</v>
      </c>
      <c r="B104" s="5"/>
      <c r="C104" s="5"/>
      <c r="D104" s="5"/>
      <c r="E104" s="5"/>
      <c r="F104" s="18" t="s">
        <v>85</v>
      </c>
      <c r="G104" s="1">
        <f>C98-2</f>
        <v>638</v>
      </c>
      <c r="H104" s="1">
        <f>D98-2</f>
        <v>333</v>
      </c>
      <c r="I104" s="1">
        <v>1</v>
      </c>
      <c r="J104" s="44" t="s">
        <v>118</v>
      </c>
      <c r="K104" s="1"/>
      <c r="L104" s="1"/>
      <c r="M104" s="1">
        <v>2</v>
      </c>
      <c r="N104" s="1">
        <v>2</v>
      </c>
      <c r="O104" s="1">
        <v>2</v>
      </c>
      <c r="P104" s="1">
        <v>2</v>
      </c>
      <c r="Q104" s="5" t="s">
        <v>151</v>
      </c>
      <c r="R104" s="7"/>
      <c r="S104" s="7"/>
      <c r="T104" s="7"/>
      <c r="U104" s="7"/>
      <c r="V104" s="7"/>
      <c r="W104" s="8" t="s">
        <v>125</v>
      </c>
      <c r="X104" s="21" t="str">
        <f t="shared" si="3"/>
        <v>KIT-W/U-B14-SHUTTER</v>
      </c>
      <c r="Y104" s="8">
        <f t="shared" si="4"/>
        <v>6.4733333333333336</v>
      </c>
      <c r="Z104"/>
      <c r="AD104"/>
    </row>
    <row r="105" spans="1:30" x14ac:dyDescent="0.3">
      <c r="A105" s="5">
        <f t="shared" si="5"/>
        <v>102</v>
      </c>
      <c r="B105" s="24" t="s">
        <v>128</v>
      </c>
      <c r="C105" s="24">
        <f>480+300</f>
        <v>780</v>
      </c>
      <c r="D105" s="24">
        <v>600</v>
      </c>
      <c r="E105" s="24">
        <f>300</f>
        <v>300</v>
      </c>
      <c r="F105" s="18" t="s">
        <v>79</v>
      </c>
      <c r="G105" s="5">
        <f>C105</f>
        <v>780</v>
      </c>
      <c r="H105" s="5">
        <f>E105</f>
        <v>300</v>
      </c>
      <c r="I105" s="5">
        <v>1</v>
      </c>
      <c r="J105" s="37" t="s">
        <v>136</v>
      </c>
      <c r="K105" s="1" t="s">
        <v>15</v>
      </c>
      <c r="L105" s="1"/>
      <c r="M105" s="1">
        <v>3</v>
      </c>
      <c r="N105" s="1">
        <v>3</v>
      </c>
      <c r="O105" s="1">
        <v>3</v>
      </c>
      <c r="P105" s="1">
        <v>3</v>
      </c>
      <c r="Q105" s="5"/>
      <c r="R105" s="7"/>
      <c r="S105" s="7"/>
      <c r="T105" s="7"/>
      <c r="U105" s="7"/>
      <c r="V105" s="7"/>
      <c r="W105" s="8" t="s">
        <v>128</v>
      </c>
      <c r="X105" s="21" t="str">
        <f t="shared" si="3"/>
        <v>KIT-W/U-B15-Open-LHS</v>
      </c>
      <c r="Y105" s="8">
        <f t="shared" si="4"/>
        <v>7.2</v>
      </c>
      <c r="Z105"/>
      <c r="AD105"/>
    </row>
    <row r="106" spans="1:30" x14ac:dyDescent="0.3">
      <c r="A106" s="5">
        <f t="shared" si="5"/>
        <v>103</v>
      </c>
      <c r="B106" s="33" t="s">
        <v>105</v>
      </c>
      <c r="C106" s="1"/>
      <c r="D106" s="1"/>
      <c r="E106" s="1"/>
      <c r="F106" s="32" t="s">
        <v>80</v>
      </c>
      <c r="G106" s="5">
        <f>G105</f>
        <v>780</v>
      </c>
      <c r="H106" s="5">
        <f>H105</f>
        <v>300</v>
      </c>
      <c r="I106" s="5">
        <v>1</v>
      </c>
      <c r="J106" s="41" t="s">
        <v>137</v>
      </c>
      <c r="K106" s="1" t="s">
        <v>15</v>
      </c>
      <c r="L106" s="5"/>
      <c r="M106" s="1">
        <v>3</v>
      </c>
      <c r="N106" s="1">
        <v>3</v>
      </c>
      <c r="O106" s="1">
        <v>3</v>
      </c>
      <c r="P106" s="1">
        <v>3</v>
      </c>
      <c r="Q106" s="5"/>
      <c r="R106" s="7"/>
      <c r="S106" s="7"/>
      <c r="T106" s="7"/>
      <c r="U106" s="7"/>
      <c r="V106" s="7"/>
      <c r="W106" s="8" t="s">
        <v>128</v>
      </c>
      <c r="X106" s="21" t="str">
        <f t="shared" si="3"/>
        <v>KIT-W/U-B15-Open-RHS</v>
      </c>
      <c r="Y106" s="8">
        <f t="shared" si="4"/>
        <v>7.2</v>
      </c>
      <c r="Z106"/>
      <c r="AD106"/>
    </row>
    <row r="107" spans="1:30" x14ac:dyDescent="0.3">
      <c r="A107" s="5">
        <f t="shared" si="5"/>
        <v>104</v>
      </c>
      <c r="B107" s="1"/>
      <c r="C107" s="52" t="s">
        <v>120</v>
      </c>
      <c r="D107" s="53"/>
      <c r="E107" s="54"/>
      <c r="F107" s="18" t="s">
        <v>81</v>
      </c>
      <c r="G107" s="5">
        <f>D105-36</f>
        <v>564</v>
      </c>
      <c r="H107" s="5">
        <f>H106</f>
        <v>300</v>
      </c>
      <c r="I107" s="5">
        <v>1</v>
      </c>
      <c r="J107" s="37" t="s">
        <v>136</v>
      </c>
      <c r="K107" s="1" t="s">
        <v>15</v>
      </c>
      <c r="L107" s="1"/>
      <c r="M107" s="1">
        <v>3</v>
      </c>
      <c r="N107" s="1">
        <v>3</v>
      </c>
      <c r="O107" s="1">
        <v>3</v>
      </c>
      <c r="P107" s="1">
        <v>3</v>
      </c>
      <c r="Q107" s="5"/>
      <c r="R107" s="7"/>
      <c r="S107" s="7"/>
      <c r="T107" s="7"/>
      <c r="U107" s="7"/>
      <c r="V107" s="7"/>
      <c r="W107" s="8" t="s">
        <v>128</v>
      </c>
      <c r="X107" s="21" t="str">
        <f t="shared" si="3"/>
        <v>KIT-W/U-B15-Open-TOP</v>
      </c>
      <c r="Y107" s="8">
        <f t="shared" si="4"/>
        <v>5.76</v>
      </c>
      <c r="Z107"/>
      <c r="AD107"/>
    </row>
    <row r="108" spans="1:30" x14ac:dyDescent="0.3">
      <c r="A108" s="5">
        <f t="shared" si="5"/>
        <v>105</v>
      </c>
      <c r="B108" s="1"/>
      <c r="C108" s="58" t="s">
        <v>127</v>
      </c>
      <c r="D108" s="59"/>
      <c r="E108" s="60"/>
      <c r="F108" s="18" t="s">
        <v>82</v>
      </c>
      <c r="G108" s="5">
        <f>G107</f>
        <v>564</v>
      </c>
      <c r="H108" s="42">
        <f>E105+200</f>
        <v>500</v>
      </c>
      <c r="I108" s="5">
        <v>1</v>
      </c>
      <c r="J108" s="37" t="s">
        <v>136</v>
      </c>
      <c r="K108" s="1" t="s">
        <v>15</v>
      </c>
      <c r="L108" s="1"/>
      <c r="M108" s="1">
        <v>3</v>
      </c>
      <c r="N108" s="1">
        <v>3</v>
      </c>
      <c r="O108" s="1">
        <v>3</v>
      </c>
      <c r="P108" s="1">
        <v>3</v>
      </c>
      <c r="Q108" s="5"/>
      <c r="R108" s="7"/>
      <c r="S108" s="7"/>
      <c r="T108" s="7"/>
      <c r="U108" s="7"/>
      <c r="V108" s="7"/>
      <c r="W108" s="8" t="s">
        <v>128</v>
      </c>
      <c r="X108" s="21" t="str">
        <f t="shared" si="3"/>
        <v>KIT-W/U-B15-Open-BTM</v>
      </c>
      <c r="Y108" s="8">
        <f t="shared" si="4"/>
        <v>7.0933333333333337</v>
      </c>
      <c r="Z108"/>
      <c r="AD108"/>
    </row>
    <row r="109" spans="1:30" x14ac:dyDescent="0.3">
      <c r="A109" s="5">
        <f t="shared" si="5"/>
        <v>106</v>
      </c>
      <c r="B109" s="1"/>
      <c r="C109" s="1"/>
      <c r="D109" s="1"/>
      <c r="E109" s="1"/>
      <c r="F109" s="18" t="s">
        <v>83</v>
      </c>
      <c r="G109" s="5">
        <f>C105-36+16</f>
        <v>760</v>
      </c>
      <c r="H109" s="5">
        <f>D105-36+16</f>
        <v>580</v>
      </c>
      <c r="I109" s="5">
        <v>1</v>
      </c>
      <c r="J109" s="37" t="s">
        <v>138</v>
      </c>
      <c r="K109" s="1" t="s">
        <v>15</v>
      </c>
      <c r="L109" s="5"/>
      <c r="M109" s="5"/>
      <c r="N109" s="5"/>
      <c r="O109" s="5"/>
      <c r="P109" s="5"/>
      <c r="Q109" s="5"/>
      <c r="R109" s="7"/>
      <c r="S109" s="7"/>
      <c r="T109" s="7"/>
      <c r="U109" s="7"/>
      <c r="V109" s="7"/>
      <c r="W109" s="8" t="s">
        <v>128</v>
      </c>
      <c r="X109" s="21" t="str">
        <f t="shared" si="3"/>
        <v>KIT-W/U-B15-Open-BACK UP</v>
      </c>
      <c r="Y109" s="8">
        <f t="shared" si="4"/>
        <v>8.9333333333333336</v>
      </c>
      <c r="Z109"/>
      <c r="AD109"/>
    </row>
    <row r="110" spans="1:30" x14ac:dyDescent="0.3">
      <c r="A110" s="5">
        <f t="shared" si="5"/>
        <v>107</v>
      </c>
      <c r="B110" s="5"/>
      <c r="C110" s="5"/>
      <c r="D110" s="5"/>
      <c r="E110" s="5"/>
      <c r="F110" s="18" t="s">
        <v>126</v>
      </c>
      <c r="G110" s="5">
        <f>D105-36</f>
        <v>564</v>
      </c>
      <c r="H110" s="5">
        <f>E105-20</f>
        <v>280</v>
      </c>
      <c r="I110" s="5">
        <v>1</v>
      </c>
      <c r="J110" s="41" t="s">
        <v>137</v>
      </c>
      <c r="K110" s="1" t="s">
        <v>15</v>
      </c>
      <c r="L110" s="5"/>
      <c r="M110" s="1">
        <v>3</v>
      </c>
      <c r="N110" s="1">
        <v>3</v>
      </c>
      <c r="O110" s="1">
        <v>3</v>
      </c>
      <c r="P110" s="1">
        <v>3</v>
      </c>
      <c r="Q110" s="5"/>
      <c r="R110" s="7"/>
      <c r="S110" s="7"/>
      <c r="T110" s="7"/>
      <c r="U110" s="7"/>
      <c r="V110" s="7"/>
      <c r="W110" s="8" t="s">
        <v>128</v>
      </c>
      <c r="X110" s="21" t="str">
        <f t="shared" si="3"/>
        <v>KIT-W/U-B15-Open-Fshelf</v>
      </c>
      <c r="Y110" s="8">
        <f t="shared" si="4"/>
        <v>5.6266666666666669</v>
      </c>
      <c r="Z110"/>
      <c r="AD110"/>
    </row>
    <row r="111" spans="1:30" x14ac:dyDescent="0.3">
      <c r="A111" s="5">
        <f t="shared" si="5"/>
        <v>108</v>
      </c>
      <c r="B111" s="24" t="s">
        <v>129</v>
      </c>
      <c r="C111" s="24">
        <v>600</v>
      </c>
      <c r="D111" s="24">
        <v>600</v>
      </c>
      <c r="E111" s="24">
        <v>200</v>
      </c>
      <c r="F111" s="18" t="s">
        <v>79</v>
      </c>
      <c r="G111" s="5">
        <f>C111</f>
        <v>600</v>
      </c>
      <c r="H111" s="5">
        <f>E111</f>
        <v>200</v>
      </c>
      <c r="I111" s="5">
        <v>1</v>
      </c>
      <c r="J111" s="37" t="s">
        <v>136</v>
      </c>
      <c r="K111" s="1" t="s">
        <v>15</v>
      </c>
      <c r="L111" s="1"/>
      <c r="M111" s="1">
        <v>3</v>
      </c>
      <c r="N111" s="1">
        <v>3</v>
      </c>
      <c r="O111" s="1">
        <v>3</v>
      </c>
      <c r="P111" s="1">
        <v>3</v>
      </c>
      <c r="Q111" s="5"/>
      <c r="R111" s="7"/>
      <c r="S111" s="7"/>
      <c r="T111" s="7"/>
      <c r="U111" s="7"/>
      <c r="V111" s="7"/>
      <c r="W111" s="8" t="s">
        <v>129</v>
      </c>
      <c r="X111" s="21" t="str">
        <f t="shared" si="3"/>
        <v>KIT-W/U-B16-Open-LHS</v>
      </c>
      <c r="Y111" s="8">
        <f t="shared" si="4"/>
        <v>5.333333333333333</v>
      </c>
      <c r="Z111"/>
      <c r="AD111"/>
    </row>
    <row r="112" spans="1:30" x14ac:dyDescent="0.3">
      <c r="A112" s="5">
        <f t="shared" si="5"/>
        <v>109</v>
      </c>
      <c r="B112" s="33" t="s">
        <v>105</v>
      </c>
      <c r="C112" s="1"/>
      <c r="D112" s="1"/>
      <c r="E112" s="1"/>
      <c r="F112" s="32" t="s">
        <v>80</v>
      </c>
      <c r="G112" s="5">
        <f>G111</f>
        <v>600</v>
      </c>
      <c r="H112" s="5">
        <f>H111</f>
        <v>200</v>
      </c>
      <c r="I112" s="5">
        <v>1</v>
      </c>
      <c r="J112" s="41" t="s">
        <v>137</v>
      </c>
      <c r="K112" s="1" t="s">
        <v>15</v>
      </c>
      <c r="L112" s="5"/>
      <c r="M112" s="1">
        <v>3</v>
      </c>
      <c r="N112" s="1">
        <v>3</v>
      </c>
      <c r="O112" s="1">
        <v>3</v>
      </c>
      <c r="P112" s="1">
        <v>3</v>
      </c>
      <c r="Q112" s="5"/>
      <c r="R112" s="7"/>
      <c r="S112" s="7"/>
      <c r="T112" s="7"/>
      <c r="U112" s="7"/>
      <c r="V112" s="7"/>
      <c r="W112" s="8" t="s">
        <v>129</v>
      </c>
      <c r="X112" s="21" t="str">
        <f t="shared" si="3"/>
        <v>KIT-W/U-B16-Open-RHS</v>
      </c>
      <c r="Y112" s="8">
        <f t="shared" si="4"/>
        <v>5.333333333333333</v>
      </c>
      <c r="Z112"/>
      <c r="AD112"/>
    </row>
    <row r="113" spans="1:30" x14ac:dyDescent="0.3">
      <c r="A113" s="5">
        <f t="shared" si="5"/>
        <v>110</v>
      </c>
      <c r="B113" s="1"/>
      <c r="C113" s="1"/>
      <c r="D113" s="1"/>
      <c r="E113" s="1"/>
      <c r="F113" s="18" t="s">
        <v>81</v>
      </c>
      <c r="G113" s="5">
        <f>D111-36</f>
        <v>564</v>
      </c>
      <c r="H113" s="5">
        <f>H112</f>
        <v>200</v>
      </c>
      <c r="I113" s="5">
        <v>1</v>
      </c>
      <c r="J113" s="37" t="s">
        <v>136</v>
      </c>
      <c r="K113" s="1" t="s">
        <v>15</v>
      </c>
      <c r="L113" s="1"/>
      <c r="M113" s="1">
        <v>3</v>
      </c>
      <c r="N113" s="1">
        <v>3</v>
      </c>
      <c r="O113" s="1">
        <v>3</v>
      </c>
      <c r="P113" s="1">
        <v>3</v>
      </c>
      <c r="Q113" s="5"/>
      <c r="R113" s="7"/>
      <c r="S113" s="7"/>
      <c r="T113" s="7"/>
      <c r="U113" s="7"/>
      <c r="V113" s="7"/>
      <c r="W113" s="8" t="s">
        <v>129</v>
      </c>
      <c r="X113" s="21" t="str">
        <f t="shared" si="3"/>
        <v>KIT-W/U-B16-Open-TOP</v>
      </c>
      <c r="Y113" s="8">
        <f t="shared" si="4"/>
        <v>5.0933333333333337</v>
      </c>
      <c r="Z113"/>
      <c r="AD113"/>
    </row>
    <row r="114" spans="1:30" x14ac:dyDescent="0.3">
      <c r="A114" s="5">
        <f t="shared" si="5"/>
        <v>111</v>
      </c>
      <c r="B114" s="1"/>
      <c r="C114" s="1"/>
      <c r="D114" s="1"/>
      <c r="E114" s="1"/>
      <c r="F114" s="18" t="s">
        <v>82</v>
      </c>
      <c r="G114" s="5">
        <f>G113</f>
        <v>564</v>
      </c>
      <c r="H114" s="5">
        <f>H113</f>
        <v>200</v>
      </c>
      <c r="I114" s="5">
        <v>1</v>
      </c>
      <c r="J114" s="37" t="s">
        <v>136</v>
      </c>
      <c r="K114" s="1" t="s">
        <v>15</v>
      </c>
      <c r="L114" s="1"/>
      <c r="M114" s="1">
        <v>3</v>
      </c>
      <c r="N114" s="1">
        <v>3</v>
      </c>
      <c r="O114" s="1">
        <v>3</v>
      </c>
      <c r="P114" s="1">
        <v>3</v>
      </c>
      <c r="Q114" s="5"/>
      <c r="R114" s="7"/>
      <c r="S114" s="7"/>
      <c r="T114" s="7"/>
      <c r="U114" s="7"/>
      <c r="V114" s="7"/>
      <c r="W114" s="8" t="s">
        <v>129</v>
      </c>
      <c r="X114" s="21" t="str">
        <f t="shared" si="3"/>
        <v>KIT-W/U-B16-Open-BTM</v>
      </c>
      <c r="Y114" s="8">
        <f t="shared" si="4"/>
        <v>5.0933333333333337</v>
      </c>
      <c r="Z114"/>
      <c r="AD114"/>
    </row>
    <row r="115" spans="1:30" x14ac:dyDescent="0.3">
      <c r="A115" s="5">
        <f t="shared" si="5"/>
        <v>112</v>
      </c>
      <c r="B115" s="1"/>
      <c r="C115" s="1"/>
      <c r="D115" s="1"/>
      <c r="E115" s="1"/>
      <c r="F115" s="18" t="s">
        <v>83</v>
      </c>
      <c r="G115" s="5">
        <f>C111-36+16</f>
        <v>580</v>
      </c>
      <c r="H115" s="5">
        <f>D111-36+16</f>
        <v>580</v>
      </c>
      <c r="I115" s="5">
        <v>1</v>
      </c>
      <c r="J115" s="37" t="s">
        <v>138</v>
      </c>
      <c r="K115" s="1" t="s">
        <v>15</v>
      </c>
      <c r="L115" s="5"/>
      <c r="M115" s="5"/>
      <c r="N115" s="5"/>
      <c r="O115" s="5"/>
      <c r="P115" s="5"/>
      <c r="Q115" s="5"/>
      <c r="R115" s="7"/>
      <c r="S115" s="7"/>
      <c r="T115" s="7"/>
      <c r="U115" s="7"/>
      <c r="V115" s="7"/>
      <c r="W115" s="8" t="s">
        <v>129</v>
      </c>
      <c r="X115" s="21" t="str">
        <f t="shared" si="3"/>
        <v>KIT-W/U-B16-Open-BACK UP</v>
      </c>
      <c r="Y115" s="8">
        <f t="shared" si="4"/>
        <v>7.7333333333333334</v>
      </c>
      <c r="Z115"/>
      <c r="AD115"/>
    </row>
    <row r="116" spans="1:30" x14ac:dyDescent="0.3">
      <c r="A116" s="5">
        <f t="shared" si="5"/>
        <v>113</v>
      </c>
      <c r="B116" s="5"/>
      <c r="C116" s="5"/>
      <c r="D116" s="5"/>
      <c r="E116" s="5"/>
      <c r="F116" s="18" t="s">
        <v>126</v>
      </c>
      <c r="G116" s="40">
        <f>D111-36</f>
        <v>564</v>
      </c>
      <c r="H116" s="5">
        <f>E111-20</f>
        <v>180</v>
      </c>
      <c r="I116" s="5">
        <v>1</v>
      </c>
      <c r="J116" s="41" t="s">
        <v>137</v>
      </c>
      <c r="K116" s="1" t="s">
        <v>15</v>
      </c>
      <c r="L116" s="5"/>
      <c r="M116" s="1">
        <v>3</v>
      </c>
      <c r="N116" s="1">
        <v>3</v>
      </c>
      <c r="O116" s="1">
        <v>3</v>
      </c>
      <c r="P116" s="1">
        <v>3</v>
      </c>
      <c r="Q116" s="5"/>
      <c r="R116" s="7"/>
      <c r="S116" s="7"/>
      <c r="T116" s="7"/>
      <c r="U116" s="7"/>
      <c r="V116" s="7"/>
      <c r="W116" s="8" t="s">
        <v>129</v>
      </c>
      <c r="X116" s="21" t="str">
        <f t="shared" si="3"/>
        <v>KIT-W/U-B16-Open-Fshelf</v>
      </c>
      <c r="Y116" s="8">
        <f t="shared" si="4"/>
        <v>4.96</v>
      </c>
      <c r="Z116"/>
      <c r="AD116"/>
    </row>
    <row r="117" spans="1:30" x14ac:dyDescent="0.3">
      <c r="A117" s="5">
        <f t="shared" si="5"/>
        <v>114</v>
      </c>
      <c r="B117" s="5"/>
      <c r="C117" s="5"/>
      <c r="D117" s="5"/>
      <c r="E117" s="5"/>
      <c r="F117" s="20" t="s">
        <v>121</v>
      </c>
      <c r="G117" s="40">
        <f>C111-36-18-162</f>
        <v>384</v>
      </c>
      <c r="H117" s="5">
        <f>H116</f>
        <v>180</v>
      </c>
      <c r="I117" s="5">
        <v>1</v>
      </c>
      <c r="J117" s="41" t="s">
        <v>137</v>
      </c>
      <c r="K117" s="1" t="s">
        <v>15</v>
      </c>
      <c r="L117" s="5"/>
      <c r="M117" s="1">
        <v>3</v>
      </c>
      <c r="N117" s="1">
        <v>3</v>
      </c>
      <c r="O117" s="1">
        <v>3</v>
      </c>
      <c r="P117" s="1">
        <v>3</v>
      </c>
      <c r="Q117" s="5"/>
      <c r="R117" s="7"/>
      <c r="S117" s="7"/>
      <c r="T117" s="7"/>
      <c r="U117" s="7"/>
      <c r="V117" s="7"/>
      <c r="W117" s="8" t="s">
        <v>129</v>
      </c>
      <c r="X117" s="21" t="str">
        <f t="shared" si="3"/>
        <v>KIT-W/U-B16-Open-C/V</v>
      </c>
      <c r="Y117" s="8">
        <f t="shared" si="4"/>
        <v>3.76</v>
      </c>
      <c r="Z117"/>
      <c r="AD117"/>
    </row>
    <row r="118" spans="1:30" x14ac:dyDescent="0.3">
      <c r="A118" s="5">
        <f t="shared" si="5"/>
        <v>115</v>
      </c>
      <c r="B118" s="5"/>
      <c r="C118" s="5"/>
      <c r="D118" s="5"/>
      <c r="E118" s="5"/>
      <c r="F118" s="20" t="s">
        <v>126</v>
      </c>
      <c r="G118" s="40">
        <f>D111-36-18-284</f>
        <v>262</v>
      </c>
      <c r="H118" s="5">
        <f>H117</f>
        <v>180</v>
      </c>
      <c r="I118" s="5">
        <v>1</v>
      </c>
      <c r="J118" s="41" t="s">
        <v>137</v>
      </c>
      <c r="K118" s="1" t="s">
        <v>15</v>
      </c>
      <c r="L118" s="5"/>
      <c r="M118" s="1">
        <v>3</v>
      </c>
      <c r="N118" s="1">
        <v>3</v>
      </c>
      <c r="O118" s="1">
        <v>3</v>
      </c>
      <c r="P118" s="1">
        <v>3</v>
      </c>
      <c r="Q118" s="5"/>
      <c r="R118" s="7"/>
      <c r="S118" s="7"/>
      <c r="T118" s="7"/>
      <c r="U118" s="7"/>
      <c r="V118" s="7"/>
      <c r="W118" s="8" t="s">
        <v>129</v>
      </c>
      <c r="X118" s="21" t="str">
        <f t="shared" si="3"/>
        <v>KIT-W/U-B16-Open-Fshelf</v>
      </c>
      <c r="Y118" s="8">
        <f t="shared" si="4"/>
        <v>2.9466666666666668</v>
      </c>
      <c r="Z118"/>
      <c r="AD118"/>
    </row>
    <row r="119" spans="1:30" x14ac:dyDescent="0.3">
      <c r="A119" s="5">
        <f t="shared" si="5"/>
        <v>116</v>
      </c>
      <c r="B119" s="5"/>
      <c r="C119" s="61" t="s">
        <v>130</v>
      </c>
      <c r="D119" s="62"/>
      <c r="E119" s="63"/>
      <c r="F119" s="20" t="s">
        <v>131</v>
      </c>
      <c r="G119" s="5">
        <v>2400</v>
      </c>
      <c r="H119" s="5">
        <v>100</v>
      </c>
      <c r="I119" s="5">
        <v>12</v>
      </c>
      <c r="J119" s="18" t="s">
        <v>115</v>
      </c>
      <c r="K119" s="1"/>
      <c r="L119" s="1"/>
      <c r="M119" s="1">
        <v>1</v>
      </c>
      <c r="N119" s="1">
        <v>1</v>
      </c>
      <c r="O119" s="1">
        <v>1</v>
      </c>
      <c r="P119" s="1">
        <v>1</v>
      </c>
      <c r="Q119" s="5"/>
      <c r="R119" s="7"/>
      <c r="S119" s="7"/>
      <c r="T119" s="7"/>
      <c r="U119" s="7"/>
      <c r="V119" s="7"/>
      <c r="W119" s="8" t="s">
        <v>129</v>
      </c>
      <c r="X119" s="21" t="str">
        <f t="shared" si="3"/>
        <v>KIT-W/U-B16-Open-LOFT FRAMES</v>
      </c>
      <c r="Y119" s="8">
        <f t="shared" si="4"/>
        <v>200</v>
      </c>
      <c r="Z119"/>
      <c r="AD119"/>
    </row>
    <row r="120" spans="1:30" x14ac:dyDescent="0.3">
      <c r="A120" s="5">
        <f t="shared" si="5"/>
        <v>117</v>
      </c>
      <c r="B120" s="5"/>
      <c r="C120" s="5"/>
      <c r="D120" s="5"/>
      <c r="E120" s="5"/>
      <c r="F120" s="43" t="s">
        <v>132</v>
      </c>
      <c r="G120" s="5">
        <v>2400</v>
      </c>
      <c r="H120" s="5">
        <v>100</v>
      </c>
      <c r="I120" s="5">
        <v>4</v>
      </c>
      <c r="J120" s="38" t="s">
        <v>88</v>
      </c>
      <c r="K120" s="1" t="s">
        <v>15</v>
      </c>
      <c r="L120" s="1"/>
      <c r="M120" s="1">
        <v>3</v>
      </c>
      <c r="N120" s="1">
        <v>3</v>
      </c>
      <c r="O120" s="1">
        <v>3</v>
      </c>
      <c r="P120" s="1">
        <v>3</v>
      </c>
      <c r="Q120" s="5"/>
      <c r="R120" s="7"/>
      <c r="S120" s="7"/>
      <c r="T120" s="7"/>
      <c r="U120" s="7"/>
      <c r="V120" s="7"/>
      <c r="W120" s="8" t="s">
        <v>129</v>
      </c>
      <c r="X120" s="21" t="str">
        <f t="shared" si="3"/>
        <v>KIT-W/U-B16-Open-LOFT FILLERS</v>
      </c>
      <c r="Y120" s="8">
        <f t="shared" si="4"/>
        <v>66.666666666666671</v>
      </c>
      <c r="Z120"/>
      <c r="AD120"/>
    </row>
    <row r="121" spans="1:30" x14ac:dyDescent="0.3">
      <c r="A121" s="5">
        <f t="shared" si="5"/>
        <v>118</v>
      </c>
      <c r="B121" s="5"/>
      <c r="C121" s="5"/>
      <c r="D121" s="5"/>
      <c r="E121" s="5"/>
      <c r="F121" s="20" t="s">
        <v>133</v>
      </c>
      <c r="G121" s="5">
        <v>2400</v>
      </c>
      <c r="H121" s="5">
        <v>420</v>
      </c>
      <c r="I121" s="40">
        <v>3</v>
      </c>
      <c r="J121" s="37" t="s">
        <v>136</v>
      </c>
      <c r="K121" s="1" t="s">
        <v>15</v>
      </c>
      <c r="L121" s="1"/>
      <c r="M121" s="1">
        <v>3</v>
      </c>
      <c r="N121" s="1">
        <v>3</v>
      </c>
      <c r="O121" s="1">
        <v>3</v>
      </c>
      <c r="P121" s="1">
        <v>3</v>
      </c>
      <c r="Q121" s="5"/>
      <c r="R121" s="7"/>
      <c r="S121" s="7"/>
      <c r="T121" s="7"/>
      <c r="U121" s="7"/>
      <c r="V121" s="7"/>
      <c r="W121" s="8" t="s">
        <v>129</v>
      </c>
      <c r="X121" s="21" t="str">
        <f t="shared" si="3"/>
        <v>KIT-W/U-B16-Open-LOFT BTM PANEL</v>
      </c>
      <c r="Y121" s="8">
        <f t="shared" si="4"/>
        <v>56.4</v>
      </c>
      <c r="Z121"/>
      <c r="AD121"/>
    </row>
    <row r="122" spans="1:30" x14ac:dyDescent="0.3">
      <c r="A122" s="5">
        <f t="shared" si="5"/>
        <v>119</v>
      </c>
      <c r="B122" s="5"/>
      <c r="C122" s="5"/>
      <c r="D122" s="5"/>
      <c r="E122" s="5"/>
      <c r="F122" s="20" t="s">
        <v>134</v>
      </c>
      <c r="G122" s="40">
        <f>550+50+100</f>
        <v>700</v>
      </c>
      <c r="H122" s="5">
        <f>420</f>
        <v>420</v>
      </c>
      <c r="I122" s="5">
        <v>1</v>
      </c>
      <c r="J122" s="38" t="s">
        <v>88</v>
      </c>
      <c r="K122" s="1" t="s">
        <v>15</v>
      </c>
      <c r="L122" s="1"/>
      <c r="M122" s="1">
        <v>3</v>
      </c>
      <c r="N122" s="1">
        <v>3</v>
      </c>
      <c r="O122" s="1">
        <v>3</v>
      </c>
      <c r="P122" s="1">
        <v>3</v>
      </c>
      <c r="Q122" s="5"/>
      <c r="R122" s="7"/>
      <c r="S122" s="7"/>
      <c r="T122" s="7"/>
      <c r="U122" s="7"/>
      <c r="V122" s="7"/>
      <c r="W122" s="8" t="s">
        <v>129</v>
      </c>
      <c r="X122" s="21" t="str">
        <f t="shared" si="3"/>
        <v>KIT-W/U-B16-Open-LOFT END PANEL</v>
      </c>
      <c r="Y122" s="8">
        <f t="shared" si="4"/>
        <v>7.4666666666666668</v>
      </c>
      <c r="Z122"/>
      <c r="AD122"/>
    </row>
    <row r="123" spans="1:30" x14ac:dyDescent="0.3">
      <c r="A123" s="5">
        <f t="shared" si="5"/>
        <v>120</v>
      </c>
      <c r="B123" s="5"/>
      <c r="C123" s="5"/>
      <c r="D123" s="5"/>
      <c r="E123" s="5"/>
      <c r="F123" s="20" t="s">
        <v>135</v>
      </c>
      <c r="G123" s="5">
        <f>550-2</f>
        <v>548</v>
      </c>
      <c r="H123" s="40">
        <f>426-2</f>
        <v>424</v>
      </c>
      <c r="I123" s="5">
        <v>1</v>
      </c>
      <c r="J123" s="38" t="s">
        <v>88</v>
      </c>
      <c r="K123" s="1" t="s">
        <v>15</v>
      </c>
      <c r="L123" s="1"/>
      <c r="M123" s="1">
        <v>3</v>
      </c>
      <c r="N123" s="1">
        <v>3</v>
      </c>
      <c r="O123" s="1">
        <v>3</v>
      </c>
      <c r="P123" s="1">
        <v>3</v>
      </c>
      <c r="Q123" s="5"/>
      <c r="R123" s="7"/>
      <c r="S123" s="7"/>
      <c r="T123" s="7"/>
      <c r="U123" s="7"/>
      <c r="V123" s="7"/>
      <c r="W123" s="8" t="s">
        <v>129</v>
      </c>
      <c r="X123" s="21" t="str">
        <f t="shared" si="3"/>
        <v>KIT-W/U-B16-Open-LOFT SHUTTERS</v>
      </c>
      <c r="Y123" s="8">
        <f t="shared" si="4"/>
        <v>6.48</v>
      </c>
      <c r="Z123"/>
      <c r="AD123"/>
    </row>
    <row r="124" spans="1:30" x14ac:dyDescent="0.3">
      <c r="A124" s="5">
        <f t="shared" si="5"/>
        <v>121</v>
      </c>
      <c r="B124" s="5"/>
      <c r="C124" s="5"/>
      <c r="D124" s="5"/>
      <c r="E124" s="5"/>
      <c r="F124" s="20" t="s">
        <v>135</v>
      </c>
      <c r="G124" s="5">
        <f t="shared" ref="G124:G126" si="6">550-2</f>
        <v>548</v>
      </c>
      <c r="H124" s="40">
        <f>424-2</f>
        <v>422</v>
      </c>
      <c r="I124" s="5">
        <v>4</v>
      </c>
      <c r="J124" s="38" t="s">
        <v>88</v>
      </c>
      <c r="K124" s="1" t="s">
        <v>15</v>
      </c>
      <c r="L124" s="1"/>
      <c r="M124" s="1">
        <v>3</v>
      </c>
      <c r="N124" s="1">
        <v>3</v>
      </c>
      <c r="O124" s="1">
        <v>3</v>
      </c>
      <c r="P124" s="1">
        <v>3</v>
      </c>
      <c r="Q124" s="5"/>
      <c r="R124" s="7"/>
      <c r="S124" s="7"/>
      <c r="T124" s="7"/>
      <c r="U124" s="7"/>
      <c r="V124" s="7"/>
      <c r="W124" s="8" t="s">
        <v>129</v>
      </c>
      <c r="X124" s="21" t="str">
        <f t="shared" si="3"/>
        <v>KIT-W/U-B16-Open-LOFT SHUTTERS</v>
      </c>
      <c r="Y124" s="8">
        <f t="shared" si="4"/>
        <v>25.866666666666667</v>
      </c>
      <c r="Z124"/>
      <c r="AD124"/>
    </row>
    <row r="125" spans="1:30" x14ac:dyDescent="0.3">
      <c r="A125" s="5">
        <f t="shared" si="5"/>
        <v>122</v>
      </c>
      <c r="B125" s="5"/>
      <c r="C125" s="5"/>
      <c r="D125" s="5"/>
      <c r="E125" s="5"/>
      <c r="F125" s="20" t="s">
        <v>135</v>
      </c>
      <c r="G125" s="5">
        <f t="shared" si="6"/>
        <v>548</v>
      </c>
      <c r="H125" s="40">
        <f>520-2</f>
        <v>518</v>
      </c>
      <c r="I125" s="5">
        <v>5</v>
      </c>
      <c r="J125" s="38" t="s">
        <v>88</v>
      </c>
      <c r="K125" s="1" t="s">
        <v>15</v>
      </c>
      <c r="L125" s="1"/>
      <c r="M125" s="1">
        <v>3</v>
      </c>
      <c r="N125" s="1">
        <v>3</v>
      </c>
      <c r="O125" s="1">
        <v>3</v>
      </c>
      <c r="P125" s="1">
        <v>3</v>
      </c>
      <c r="Q125" s="5"/>
      <c r="R125" s="7"/>
      <c r="S125" s="7"/>
      <c r="T125" s="7"/>
      <c r="U125" s="7"/>
      <c r="V125" s="7"/>
      <c r="W125" s="8" t="s">
        <v>129</v>
      </c>
      <c r="X125" s="21" t="str">
        <f t="shared" si="3"/>
        <v>KIT-W/U-B16-Open-LOFT SHUTTERS</v>
      </c>
      <c r="Y125" s="8">
        <f t="shared" si="4"/>
        <v>35.533333333333331</v>
      </c>
      <c r="Z125"/>
      <c r="AD125"/>
    </row>
    <row r="126" spans="1:30" x14ac:dyDescent="0.3">
      <c r="A126" s="5">
        <f t="shared" si="5"/>
        <v>123</v>
      </c>
      <c r="B126" s="5"/>
      <c r="C126" s="5"/>
      <c r="D126" s="5"/>
      <c r="E126" s="5"/>
      <c r="F126" s="20" t="s">
        <v>135</v>
      </c>
      <c r="G126" s="5">
        <f t="shared" si="6"/>
        <v>548</v>
      </c>
      <c r="H126" s="40">
        <f>390-2</f>
        <v>388</v>
      </c>
      <c r="I126" s="5">
        <v>3</v>
      </c>
      <c r="J126" s="38" t="s">
        <v>88</v>
      </c>
      <c r="K126" s="1" t="s">
        <v>15</v>
      </c>
      <c r="L126" s="1"/>
      <c r="M126" s="1">
        <v>3</v>
      </c>
      <c r="N126" s="1">
        <v>3</v>
      </c>
      <c r="O126" s="1">
        <v>3</v>
      </c>
      <c r="P126" s="1">
        <v>3</v>
      </c>
      <c r="Q126" s="5"/>
      <c r="R126" s="7"/>
      <c r="S126" s="7"/>
      <c r="T126" s="7"/>
      <c r="U126" s="7"/>
      <c r="V126" s="7"/>
      <c r="W126" s="8" t="s">
        <v>129</v>
      </c>
      <c r="X126" s="21" t="str">
        <f t="shared" si="3"/>
        <v>KIT-W/U-B16-Open-LOFT SHUTTERS</v>
      </c>
      <c r="Y126" s="8">
        <f t="shared" si="4"/>
        <v>18.72</v>
      </c>
      <c r="Z126"/>
      <c r="AD126"/>
    </row>
    <row r="127" spans="1:30" x14ac:dyDescent="0.3">
      <c r="A127" s="5">
        <f t="shared" si="5"/>
        <v>124</v>
      </c>
      <c r="B127" s="48" t="s">
        <v>98</v>
      </c>
      <c r="C127" s="48">
        <v>720</v>
      </c>
      <c r="D127" s="48">
        <f>410+580</f>
        <v>990</v>
      </c>
      <c r="E127" s="48">
        <v>560</v>
      </c>
      <c r="F127" s="18" t="s">
        <v>79</v>
      </c>
      <c r="G127" s="18">
        <f>C127</f>
        <v>720</v>
      </c>
      <c r="H127" s="1">
        <f>E127</f>
        <v>560</v>
      </c>
      <c r="I127" s="1">
        <v>1</v>
      </c>
      <c r="J127" s="18" t="s">
        <v>86</v>
      </c>
      <c r="K127" s="1" t="s">
        <v>15</v>
      </c>
      <c r="L127" s="1"/>
      <c r="M127" s="1">
        <v>1</v>
      </c>
      <c r="N127" s="1">
        <v>1</v>
      </c>
      <c r="O127" s="1">
        <v>1</v>
      </c>
      <c r="P127" s="1">
        <v>1</v>
      </c>
      <c r="Q127" s="5"/>
      <c r="R127" s="7">
        <f t="shared" ref="R127:R134" si="7">(G127+H127)*2*I127/300</f>
        <v>8.5333333333333332</v>
      </c>
      <c r="S127" s="7">
        <f t="shared" ref="S127:S130" si="8">R127</f>
        <v>8.5333333333333332</v>
      </c>
      <c r="T127" s="7"/>
      <c r="U127" s="7"/>
      <c r="V127" s="7"/>
      <c r="W127" s="8" t="s">
        <v>98</v>
      </c>
      <c r="X127" s="21" t="str">
        <f t="shared" ref="X127:X134" si="9">W127&amp;"-"&amp;F127</f>
        <v>KIT-B/U-B4-LHS</v>
      </c>
      <c r="Y127" s="8">
        <f t="shared" si="4"/>
        <v>8.5333333333333332</v>
      </c>
      <c r="Z127" s="8"/>
      <c r="AB127"/>
      <c r="AD127" s="8"/>
    </row>
    <row r="128" spans="1:30" x14ac:dyDescent="0.3">
      <c r="A128" s="5">
        <f t="shared" si="5"/>
        <v>125</v>
      </c>
      <c r="B128" s="33" t="s">
        <v>99</v>
      </c>
      <c r="C128" s="48">
        <v>720</v>
      </c>
      <c r="D128" s="48">
        <f>580+410</f>
        <v>990</v>
      </c>
      <c r="E128" s="48">
        <v>560</v>
      </c>
      <c r="F128" s="18" t="s">
        <v>80</v>
      </c>
      <c r="G128" s="18">
        <f>C128</f>
        <v>720</v>
      </c>
      <c r="H128" s="1">
        <f>E128</f>
        <v>560</v>
      </c>
      <c r="I128" s="1">
        <v>1</v>
      </c>
      <c r="J128" s="18" t="s">
        <v>86</v>
      </c>
      <c r="K128" s="1" t="s">
        <v>15</v>
      </c>
      <c r="L128" s="1"/>
      <c r="M128" s="1">
        <v>1</v>
      </c>
      <c r="N128" s="1">
        <v>1</v>
      </c>
      <c r="O128" s="1">
        <v>1</v>
      </c>
      <c r="P128" s="1">
        <v>1</v>
      </c>
      <c r="Q128" s="5"/>
      <c r="R128" s="7">
        <f t="shared" si="7"/>
        <v>8.5333333333333332</v>
      </c>
      <c r="S128" s="7">
        <f t="shared" si="8"/>
        <v>8.5333333333333332</v>
      </c>
      <c r="T128" s="7"/>
      <c r="U128" s="7"/>
      <c r="V128" s="7"/>
      <c r="W128" s="8" t="s">
        <v>98</v>
      </c>
      <c r="X128" s="21" t="str">
        <f t="shared" si="9"/>
        <v>KIT-B/U-B4-RHS</v>
      </c>
      <c r="Y128" s="8">
        <f t="shared" si="4"/>
        <v>8.5333333333333332</v>
      </c>
      <c r="Z128" s="8"/>
      <c r="AB128"/>
      <c r="AD128" s="8"/>
    </row>
    <row r="129" spans="1:30" x14ac:dyDescent="0.3">
      <c r="A129" s="5">
        <f t="shared" si="5"/>
        <v>126</v>
      </c>
      <c r="B129" s="1"/>
      <c r="C129" s="52" t="s">
        <v>84</v>
      </c>
      <c r="D129" s="53"/>
      <c r="E129" s="54"/>
      <c r="F129" s="18" t="s">
        <v>100</v>
      </c>
      <c r="G129" s="36">
        <f>D127-18</f>
        <v>972</v>
      </c>
      <c r="H129" s="33">
        <f>D127-18</f>
        <v>972</v>
      </c>
      <c r="I129" s="1">
        <v>1</v>
      </c>
      <c r="J129" s="18" t="s">
        <v>86</v>
      </c>
      <c r="K129" s="1" t="s">
        <v>15</v>
      </c>
      <c r="L129" s="1"/>
      <c r="M129" s="1">
        <v>1</v>
      </c>
      <c r="N129" s="1">
        <v>1</v>
      </c>
      <c r="O129" s="1">
        <v>1</v>
      </c>
      <c r="P129" s="1">
        <v>1</v>
      </c>
      <c r="Q129" s="5"/>
      <c r="R129" s="7">
        <f t="shared" si="7"/>
        <v>12.96</v>
      </c>
      <c r="S129" s="7">
        <f t="shared" si="8"/>
        <v>12.96</v>
      </c>
      <c r="T129" s="7"/>
      <c r="U129" s="7"/>
      <c r="V129" s="7"/>
      <c r="W129" s="8" t="s">
        <v>98</v>
      </c>
      <c r="X129" s="21" t="str">
        <f t="shared" si="9"/>
        <v>KIT-B/U-B4-TOP-L CUT</v>
      </c>
      <c r="Y129" s="8">
        <f t="shared" si="4"/>
        <v>12.96</v>
      </c>
      <c r="Z129" s="8"/>
      <c r="AB129"/>
      <c r="AD129" s="8"/>
    </row>
    <row r="130" spans="1:30" x14ac:dyDescent="0.3">
      <c r="A130" s="5">
        <f t="shared" si="5"/>
        <v>127</v>
      </c>
      <c r="B130" s="1"/>
      <c r="C130" s="1" t="s">
        <v>25</v>
      </c>
      <c r="D130" s="1"/>
      <c r="E130" s="1"/>
      <c r="F130" s="18" t="s">
        <v>101</v>
      </c>
      <c r="G130" s="36">
        <f>G129</f>
        <v>972</v>
      </c>
      <c r="H130" s="33">
        <f>H129</f>
        <v>972</v>
      </c>
      <c r="I130" s="1">
        <v>1</v>
      </c>
      <c r="J130" s="18" t="s">
        <v>86</v>
      </c>
      <c r="K130" s="1" t="s">
        <v>15</v>
      </c>
      <c r="L130" s="1"/>
      <c r="M130" s="1">
        <v>1</v>
      </c>
      <c r="N130" s="1">
        <v>1</v>
      </c>
      <c r="O130" s="1">
        <v>1</v>
      </c>
      <c r="P130" s="1">
        <v>1</v>
      </c>
      <c r="Q130" s="5"/>
      <c r="R130" s="7">
        <f t="shared" si="7"/>
        <v>12.96</v>
      </c>
      <c r="S130" s="7">
        <f t="shared" si="8"/>
        <v>12.96</v>
      </c>
      <c r="T130" s="7"/>
      <c r="U130" s="7"/>
      <c r="V130" s="7"/>
      <c r="W130" s="8" t="s">
        <v>98</v>
      </c>
      <c r="X130" s="21" t="str">
        <f t="shared" si="9"/>
        <v>KIT-B/U-B4-BTM-L CUT</v>
      </c>
      <c r="Y130" s="8">
        <f t="shared" si="4"/>
        <v>12.96</v>
      </c>
      <c r="Z130" s="8"/>
      <c r="AB130"/>
      <c r="AD130" s="8"/>
    </row>
    <row r="131" spans="1:30" x14ac:dyDescent="0.3">
      <c r="A131" s="5">
        <f t="shared" si="5"/>
        <v>128</v>
      </c>
      <c r="B131" s="1"/>
      <c r="C131" s="1"/>
      <c r="D131" s="1"/>
      <c r="E131" s="1"/>
      <c r="F131" s="18" t="s">
        <v>83</v>
      </c>
      <c r="G131" s="18">
        <f>C127-36+16</f>
        <v>700</v>
      </c>
      <c r="H131" s="33">
        <f>D127-18+8</f>
        <v>980</v>
      </c>
      <c r="I131" s="1">
        <v>1</v>
      </c>
      <c r="J131" s="18" t="s">
        <v>87</v>
      </c>
      <c r="K131" s="1" t="s">
        <v>15</v>
      </c>
      <c r="L131" s="1"/>
      <c r="M131" s="1"/>
      <c r="N131" s="1"/>
      <c r="O131" s="1"/>
      <c r="P131" s="1"/>
      <c r="Q131" s="5"/>
      <c r="R131" s="7">
        <f t="shared" si="7"/>
        <v>11.2</v>
      </c>
      <c r="S131" s="7"/>
      <c r="T131" s="7"/>
      <c r="U131" s="7"/>
      <c r="V131" s="7"/>
      <c r="W131" s="8" t="s">
        <v>98</v>
      </c>
      <c r="X131" s="21" t="str">
        <f t="shared" si="9"/>
        <v>KIT-B/U-B4-BACK UP</v>
      </c>
      <c r="Y131" s="8">
        <f t="shared" si="4"/>
        <v>11.2</v>
      </c>
      <c r="Z131" s="8"/>
      <c r="AB131"/>
      <c r="AD131" s="8"/>
    </row>
    <row r="132" spans="1:30" x14ac:dyDescent="0.3">
      <c r="A132" s="5">
        <f t="shared" si="5"/>
        <v>129</v>
      </c>
      <c r="B132" s="1"/>
      <c r="C132" s="1"/>
      <c r="D132" s="1"/>
      <c r="E132" s="1"/>
      <c r="F132" s="18" t="s">
        <v>83</v>
      </c>
      <c r="G132" s="1">
        <f>C128-36+16</f>
        <v>700</v>
      </c>
      <c r="H132" s="33">
        <f>D128-18+8-20</f>
        <v>960</v>
      </c>
      <c r="I132" s="1">
        <v>1</v>
      </c>
      <c r="J132" s="18" t="s">
        <v>87</v>
      </c>
      <c r="K132" s="1" t="s">
        <v>15</v>
      </c>
      <c r="L132" s="1"/>
      <c r="M132" s="1"/>
      <c r="N132" s="1"/>
      <c r="O132" s="1"/>
      <c r="P132" s="1"/>
      <c r="Q132" s="5"/>
      <c r="R132" s="7">
        <f t="shared" si="7"/>
        <v>11.066666666666666</v>
      </c>
      <c r="S132" s="7"/>
      <c r="T132" s="7"/>
      <c r="U132" s="7"/>
      <c r="V132" s="7"/>
      <c r="W132" s="8" t="s">
        <v>98</v>
      </c>
      <c r="X132" s="21" t="str">
        <f t="shared" si="9"/>
        <v>KIT-B/U-B4-BACK UP</v>
      </c>
      <c r="Y132" s="8">
        <f t="shared" si="4"/>
        <v>11.066666666666666</v>
      </c>
      <c r="Z132" s="8"/>
      <c r="AB132"/>
      <c r="AD132" s="8"/>
    </row>
    <row r="133" spans="1:30" x14ac:dyDescent="0.3">
      <c r="A133" s="5">
        <f t="shared" si="5"/>
        <v>130</v>
      </c>
      <c r="B133" s="1"/>
      <c r="C133" s="1"/>
      <c r="D133" s="1"/>
      <c r="E133" s="1"/>
      <c r="F133" s="18" t="s">
        <v>102</v>
      </c>
      <c r="G133" s="33">
        <f>D127-18-20</f>
        <v>952</v>
      </c>
      <c r="H133" s="33">
        <f>D128-18-20</f>
        <v>952</v>
      </c>
      <c r="I133" s="1">
        <v>1</v>
      </c>
      <c r="J133" s="18" t="s">
        <v>86</v>
      </c>
      <c r="K133" s="1" t="s">
        <v>15</v>
      </c>
      <c r="L133" s="1"/>
      <c r="M133" s="1">
        <v>1</v>
      </c>
      <c r="N133" s="1">
        <v>1</v>
      </c>
      <c r="O133" s="1">
        <v>1</v>
      </c>
      <c r="P133" s="1">
        <v>1</v>
      </c>
      <c r="Q133" s="5"/>
      <c r="R133" s="7">
        <f t="shared" si="7"/>
        <v>12.693333333333333</v>
      </c>
      <c r="S133" s="7">
        <f>R133</f>
        <v>12.693333333333333</v>
      </c>
      <c r="T133" s="7"/>
      <c r="U133" s="7"/>
      <c r="V133" s="7"/>
      <c r="W133" s="8" t="s">
        <v>98</v>
      </c>
      <c r="X133" s="21" t="str">
        <f t="shared" si="9"/>
        <v>KIT-B/U-B4-Lshelf-L CUT</v>
      </c>
      <c r="Y133" s="8">
        <f t="shared" ref="Y133:Y137" si="10">(G133+H133)*2*I133/300</f>
        <v>12.693333333333333</v>
      </c>
      <c r="Z133" s="8"/>
      <c r="AB133"/>
      <c r="AD133" s="8"/>
    </row>
    <row r="134" spans="1:30" x14ac:dyDescent="0.3">
      <c r="A134" s="5">
        <f t="shared" ref="A134" si="11">A133+1</f>
        <v>131</v>
      </c>
      <c r="B134" s="1"/>
      <c r="C134" s="1"/>
      <c r="D134" s="1"/>
      <c r="E134" s="1"/>
      <c r="F134" s="18" t="s">
        <v>85</v>
      </c>
      <c r="G134" s="32">
        <f>C127-30</f>
        <v>690</v>
      </c>
      <c r="H134" s="33">
        <f>410+410-2</f>
        <v>818</v>
      </c>
      <c r="I134" s="1">
        <v>1</v>
      </c>
      <c r="J134" s="38" t="s">
        <v>88</v>
      </c>
      <c r="K134" s="1" t="s">
        <v>15</v>
      </c>
      <c r="L134" s="1"/>
      <c r="M134" s="1">
        <v>3</v>
      </c>
      <c r="N134" s="1">
        <v>3</v>
      </c>
      <c r="O134" s="1">
        <v>3</v>
      </c>
      <c r="P134" s="1">
        <v>3</v>
      </c>
      <c r="Q134" s="5"/>
      <c r="R134" s="7">
        <f t="shared" si="7"/>
        <v>10.053333333333333</v>
      </c>
      <c r="S134" s="7"/>
      <c r="T134" s="7">
        <f>R134</f>
        <v>10.053333333333333</v>
      </c>
      <c r="U134" s="7"/>
      <c r="V134" s="7"/>
      <c r="W134" s="8" t="s">
        <v>98</v>
      </c>
      <c r="X134" s="21" t="str">
        <f t="shared" si="9"/>
        <v>KIT-B/U-B4-SHUTTER</v>
      </c>
      <c r="Y134" s="8">
        <f t="shared" si="10"/>
        <v>10.053333333333333</v>
      </c>
      <c r="Z134" s="8"/>
      <c r="AB134"/>
      <c r="AD134" s="8"/>
    </row>
    <row r="135" spans="1:30" ht="46.2" x14ac:dyDescent="0.3">
      <c r="A135" s="64" t="s">
        <v>11</v>
      </c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6"/>
      <c r="R135" s="19"/>
      <c r="S135" s="19"/>
      <c r="T135" s="19"/>
      <c r="U135" s="19"/>
      <c r="V135" s="19"/>
      <c r="Y135" s="8">
        <f t="shared" si="10"/>
        <v>0</v>
      </c>
      <c r="Z135"/>
      <c r="AD135"/>
    </row>
    <row r="136" spans="1:30" x14ac:dyDescent="0.3">
      <c r="R136" s="13"/>
      <c r="S136" s="13"/>
      <c r="T136" s="13"/>
      <c r="U136" s="13"/>
      <c r="V136" s="13"/>
      <c r="Y136" s="8">
        <f t="shared" si="10"/>
        <v>0</v>
      </c>
      <c r="Z136"/>
      <c r="AD136"/>
    </row>
    <row r="137" spans="1:30" x14ac:dyDescent="0.3">
      <c r="Y137" s="8">
        <f t="shared" si="10"/>
        <v>0</v>
      </c>
      <c r="Z137"/>
      <c r="AD137"/>
    </row>
    <row r="138" spans="1:30" x14ac:dyDescent="0.3">
      <c r="Z138"/>
      <c r="AD138"/>
    </row>
    <row r="139" spans="1:30" x14ac:dyDescent="0.3">
      <c r="Z139"/>
      <c r="AD139"/>
    </row>
    <row r="140" spans="1:30" x14ac:dyDescent="0.3">
      <c r="Z140"/>
      <c r="AD140"/>
    </row>
    <row r="141" spans="1:30" x14ac:dyDescent="0.3">
      <c r="Z141"/>
      <c r="AD141"/>
    </row>
    <row r="142" spans="1:30" x14ac:dyDescent="0.3">
      <c r="Z142"/>
      <c r="AD142"/>
    </row>
    <row r="143" spans="1:30" x14ac:dyDescent="0.3">
      <c r="Z143"/>
      <c r="AD143"/>
    </row>
    <row r="144" spans="1:30" x14ac:dyDescent="0.3">
      <c r="Z144"/>
      <c r="AD144"/>
    </row>
    <row r="145" spans="6:30" x14ac:dyDescent="0.3">
      <c r="Z145"/>
      <c r="AD145"/>
    </row>
    <row r="146" spans="6:30" x14ac:dyDescent="0.3">
      <c r="Z146"/>
      <c r="AD146"/>
    </row>
    <row r="147" spans="6:30" x14ac:dyDescent="0.3">
      <c r="Z147"/>
      <c r="AD147"/>
    </row>
    <row r="148" spans="6:30" x14ac:dyDescent="0.3">
      <c r="J148" s="21"/>
      <c r="K148" s="8"/>
      <c r="R148" s="8"/>
      <c r="S148" s="8"/>
      <c r="T148" s="8"/>
      <c r="U148" s="8"/>
      <c r="V148" s="8"/>
      <c r="Z148"/>
      <c r="AD148"/>
    </row>
    <row r="149" spans="6:30" x14ac:dyDescent="0.3">
      <c r="F149" s="8"/>
      <c r="J149" s="21"/>
      <c r="K149" s="8"/>
      <c r="R149" s="8"/>
      <c r="S149" s="8"/>
      <c r="T149" s="8"/>
      <c r="U149" s="8"/>
      <c r="V149" s="8"/>
      <c r="Z149"/>
      <c r="AD149"/>
    </row>
    <row r="150" spans="6:30" x14ac:dyDescent="0.3">
      <c r="F150" s="8"/>
      <c r="J150" s="21"/>
      <c r="K150" s="8"/>
      <c r="R150" s="8"/>
      <c r="S150" s="8"/>
      <c r="T150" s="8"/>
      <c r="U150" s="8"/>
      <c r="V150" s="8"/>
      <c r="Z150"/>
      <c r="AD150"/>
    </row>
    <row r="151" spans="6:30" x14ac:dyDescent="0.3">
      <c r="F151" s="8"/>
      <c r="J151" s="21"/>
      <c r="K151" s="8"/>
      <c r="R151" s="8"/>
      <c r="S151" s="8"/>
      <c r="T151" s="8"/>
      <c r="U151" s="8"/>
      <c r="V151" s="8"/>
      <c r="Z151"/>
      <c r="AD151"/>
    </row>
    <row r="152" spans="6:30" x14ac:dyDescent="0.3">
      <c r="F152" s="8"/>
      <c r="J152" s="21"/>
      <c r="K152" s="8"/>
      <c r="R152" s="8"/>
      <c r="S152" s="8"/>
      <c r="T152" s="8"/>
      <c r="U152" s="8"/>
      <c r="V152" s="8"/>
      <c r="Z152"/>
      <c r="AD152"/>
    </row>
    <row r="153" spans="6:30" x14ac:dyDescent="0.3">
      <c r="F153" s="8"/>
      <c r="J153" s="21"/>
      <c r="K153" s="8"/>
      <c r="R153" s="8"/>
      <c r="S153" s="8"/>
      <c r="T153" s="8"/>
      <c r="U153" s="8"/>
      <c r="V153" s="8"/>
      <c r="Z153"/>
      <c r="AD153"/>
    </row>
    <row r="154" spans="6:30" x14ac:dyDescent="0.3">
      <c r="F154" s="8"/>
      <c r="J154" s="21"/>
      <c r="K154" s="8"/>
      <c r="R154" s="8"/>
      <c r="S154" s="8"/>
      <c r="T154" s="8"/>
      <c r="U154" s="8"/>
      <c r="V154" s="8"/>
      <c r="Z154"/>
      <c r="AD154"/>
    </row>
    <row r="155" spans="6:30" x14ac:dyDescent="0.3">
      <c r="F155" s="8"/>
      <c r="J155" s="21"/>
      <c r="K155" s="8"/>
      <c r="R155" s="8"/>
      <c r="S155" s="8"/>
      <c r="T155" s="8"/>
      <c r="U155" s="8"/>
      <c r="V155" s="8"/>
      <c r="Z155"/>
      <c r="AD155"/>
    </row>
    <row r="156" spans="6:30" x14ac:dyDescent="0.3">
      <c r="F156" s="8"/>
      <c r="J156" s="21"/>
      <c r="K156" s="8"/>
      <c r="R156" s="8"/>
      <c r="S156" s="8"/>
      <c r="T156" s="8"/>
      <c r="U156" s="8"/>
      <c r="V156" s="8"/>
      <c r="Z156"/>
      <c r="AD156"/>
    </row>
    <row r="157" spans="6:30" x14ac:dyDescent="0.3">
      <c r="F157" s="8"/>
      <c r="J157" s="21"/>
      <c r="K157" s="8"/>
      <c r="R157" s="8"/>
      <c r="S157" s="8"/>
      <c r="T157" s="8"/>
      <c r="U157" s="8"/>
      <c r="V157" s="8"/>
      <c r="Z157"/>
      <c r="AD157"/>
    </row>
    <row r="158" spans="6:30" x14ac:dyDescent="0.3">
      <c r="F158" s="8"/>
      <c r="J158" s="21"/>
      <c r="K158" s="8"/>
      <c r="R158" s="8"/>
      <c r="S158" s="8"/>
      <c r="T158" s="8"/>
      <c r="U158" s="8"/>
      <c r="V158" s="8"/>
      <c r="Z158"/>
      <c r="AD158"/>
    </row>
    <row r="159" spans="6:30" x14ac:dyDescent="0.3">
      <c r="F159" s="8"/>
      <c r="J159" s="21"/>
      <c r="K159" s="8"/>
      <c r="R159" s="8"/>
      <c r="S159" s="8"/>
      <c r="T159" s="8"/>
      <c r="U159" s="8"/>
      <c r="V159" s="8"/>
      <c r="Z159"/>
      <c r="AD159"/>
    </row>
    <row r="160" spans="6:30" x14ac:dyDescent="0.3">
      <c r="F160" s="8"/>
      <c r="J160" s="21"/>
      <c r="K160" s="8"/>
      <c r="R160" s="8"/>
      <c r="S160" s="8"/>
      <c r="T160" s="8"/>
      <c r="U160" s="8"/>
      <c r="V160" s="8"/>
      <c r="Z160"/>
      <c r="AD160"/>
    </row>
    <row r="161" spans="6:30" x14ac:dyDescent="0.3">
      <c r="F161" s="8"/>
      <c r="J161" s="21"/>
      <c r="K161" s="8"/>
      <c r="R161" s="8"/>
      <c r="S161" s="8"/>
      <c r="T161" s="8"/>
      <c r="U161" s="8"/>
      <c r="V161" s="8"/>
      <c r="Z161"/>
      <c r="AD161"/>
    </row>
    <row r="162" spans="6:30" x14ac:dyDescent="0.3">
      <c r="F162" s="8"/>
      <c r="J162" s="21"/>
      <c r="K162" s="8"/>
      <c r="R162" s="8"/>
      <c r="S162" s="8"/>
      <c r="T162" s="8"/>
      <c r="U162" s="8"/>
      <c r="V162" s="8"/>
      <c r="Z162"/>
      <c r="AD162"/>
    </row>
    <row r="163" spans="6:30" x14ac:dyDescent="0.3">
      <c r="F163" s="8"/>
      <c r="J163" s="21"/>
      <c r="K163" s="8"/>
      <c r="R163" s="8"/>
      <c r="S163" s="8"/>
      <c r="T163" s="8"/>
      <c r="U163" s="8"/>
      <c r="V163" s="8"/>
      <c r="Z163"/>
      <c r="AD163"/>
    </row>
    <row r="164" spans="6:30" x14ac:dyDescent="0.3">
      <c r="F164" s="8"/>
      <c r="J164" s="21"/>
      <c r="K164" s="8"/>
      <c r="R164" s="8"/>
      <c r="S164" s="8"/>
      <c r="T164" s="8"/>
      <c r="U164" s="8"/>
      <c r="V164" s="8"/>
      <c r="Z164"/>
      <c r="AD164"/>
    </row>
    <row r="165" spans="6:30" x14ac:dyDescent="0.3">
      <c r="F165" s="8"/>
      <c r="J165" s="21"/>
      <c r="K165" s="8"/>
      <c r="R165" s="8"/>
      <c r="S165" s="8"/>
      <c r="T165" s="8"/>
      <c r="U165" s="8"/>
      <c r="V165" s="8"/>
      <c r="Z165"/>
      <c r="AD165"/>
    </row>
    <row r="166" spans="6:30" x14ac:dyDescent="0.3">
      <c r="F166" s="8"/>
      <c r="J166" s="21"/>
      <c r="K166" s="8"/>
      <c r="R166" s="8"/>
      <c r="S166" s="8"/>
      <c r="T166" s="8"/>
      <c r="U166" s="8"/>
      <c r="V166" s="8"/>
      <c r="Z166"/>
      <c r="AD166"/>
    </row>
    <row r="167" spans="6:30" x14ac:dyDescent="0.3">
      <c r="F167" s="8"/>
      <c r="J167" s="21"/>
      <c r="K167" s="8"/>
      <c r="R167" s="8"/>
      <c r="S167" s="8"/>
      <c r="T167" s="8"/>
      <c r="U167" s="8"/>
      <c r="V167" s="8"/>
      <c r="Z167"/>
      <c r="AD167"/>
    </row>
    <row r="168" spans="6:30" x14ac:dyDescent="0.3">
      <c r="F168" s="8"/>
      <c r="J168" s="21"/>
      <c r="K168" s="8"/>
      <c r="R168" s="8"/>
      <c r="S168" s="8"/>
      <c r="T168" s="8"/>
      <c r="U168" s="8"/>
      <c r="V168" s="8"/>
      <c r="Z168"/>
      <c r="AD168"/>
    </row>
    <row r="169" spans="6:30" x14ac:dyDescent="0.3">
      <c r="F169" s="8"/>
      <c r="J169" s="21"/>
      <c r="K169" s="8"/>
      <c r="R169" s="8"/>
      <c r="S169" s="8"/>
      <c r="T169" s="8"/>
      <c r="U169" s="8"/>
      <c r="V169" s="8"/>
      <c r="Z169"/>
      <c r="AD169"/>
    </row>
    <row r="170" spans="6:30" x14ac:dyDescent="0.3">
      <c r="F170" s="8"/>
      <c r="J170" s="21"/>
      <c r="K170" s="8"/>
      <c r="R170" s="8"/>
      <c r="S170" s="8"/>
      <c r="T170" s="8"/>
      <c r="U170" s="8"/>
      <c r="V170" s="8"/>
      <c r="Z170"/>
      <c r="AD170"/>
    </row>
    <row r="171" spans="6:30" x14ac:dyDescent="0.3">
      <c r="F171" s="8"/>
      <c r="J171" s="21"/>
      <c r="K171" s="8"/>
      <c r="R171" s="8"/>
      <c r="S171" s="8"/>
      <c r="T171" s="8"/>
      <c r="U171" s="8"/>
      <c r="V171" s="8"/>
      <c r="Z171"/>
      <c r="AD171"/>
    </row>
    <row r="172" spans="6:30" x14ac:dyDescent="0.3">
      <c r="F172" s="8"/>
      <c r="J172" s="21"/>
      <c r="K172" s="8"/>
      <c r="R172" s="8"/>
      <c r="S172" s="8"/>
      <c r="T172" s="8"/>
      <c r="U172" s="8"/>
      <c r="V172" s="8"/>
      <c r="Z172"/>
      <c r="AD172"/>
    </row>
    <row r="173" spans="6:30" x14ac:dyDescent="0.3">
      <c r="F173" s="8"/>
      <c r="J173" s="21"/>
      <c r="K173" s="8"/>
      <c r="R173" s="8"/>
      <c r="S173" s="8"/>
      <c r="T173" s="8"/>
      <c r="U173" s="8"/>
      <c r="V173" s="8"/>
      <c r="Z173"/>
      <c r="AD173"/>
    </row>
    <row r="174" spans="6:30" x14ac:dyDescent="0.3">
      <c r="F174" s="8"/>
      <c r="J174" s="21"/>
      <c r="K174" s="8"/>
      <c r="R174" s="8"/>
      <c r="S174" s="8"/>
      <c r="T174" s="8"/>
      <c r="U174" s="8"/>
      <c r="V174" s="8"/>
      <c r="Z174"/>
      <c r="AD174"/>
    </row>
    <row r="175" spans="6:30" x14ac:dyDescent="0.3">
      <c r="F175" s="8"/>
      <c r="J175" s="21"/>
      <c r="K175" s="8"/>
      <c r="R175" s="8"/>
      <c r="S175" s="8"/>
      <c r="T175" s="8"/>
      <c r="U175" s="8"/>
      <c r="V175" s="8"/>
      <c r="Z175"/>
      <c r="AD175"/>
    </row>
    <row r="176" spans="6:30" x14ac:dyDescent="0.3">
      <c r="F176" s="8"/>
      <c r="J176" s="21"/>
      <c r="K176" s="8"/>
      <c r="R176" s="8"/>
      <c r="S176" s="8"/>
      <c r="T176" s="8"/>
      <c r="U176" s="8"/>
      <c r="V176" s="8"/>
      <c r="Z176"/>
      <c r="AD176"/>
    </row>
    <row r="177" spans="6:30" x14ac:dyDescent="0.3">
      <c r="F177" s="8"/>
      <c r="J177" s="21"/>
      <c r="K177" s="8"/>
      <c r="R177" s="8"/>
      <c r="S177" s="8"/>
      <c r="T177" s="8"/>
      <c r="U177" s="8"/>
      <c r="V177" s="8"/>
      <c r="Z177"/>
      <c r="AD177"/>
    </row>
    <row r="178" spans="6:30" x14ac:dyDescent="0.3">
      <c r="F178" s="8"/>
      <c r="J178" s="21"/>
      <c r="K178" s="8"/>
      <c r="R178" s="8"/>
      <c r="S178" s="8"/>
      <c r="T178" s="8"/>
      <c r="U178" s="8"/>
      <c r="V178" s="8"/>
      <c r="Z178"/>
      <c r="AD178"/>
    </row>
    <row r="179" spans="6:30" x14ac:dyDescent="0.3">
      <c r="F179" s="8"/>
      <c r="J179" s="21"/>
      <c r="K179" s="8"/>
      <c r="R179" s="8"/>
      <c r="S179" s="8"/>
      <c r="T179" s="8"/>
      <c r="U179" s="8"/>
      <c r="V179" s="8"/>
      <c r="Z179"/>
      <c r="AD179"/>
    </row>
    <row r="180" spans="6:30" x14ac:dyDescent="0.3">
      <c r="F180" s="8"/>
      <c r="J180" s="21"/>
      <c r="K180" s="8"/>
      <c r="R180" s="8"/>
      <c r="S180" s="8"/>
      <c r="T180" s="8"/>
      <c r="U180" s="8"/>
      <c r="V180" s="8"/>
      <c r="Z180"/>
      <c r="AD180"/>
    </row>
    <row r="181" spans="6:30" x14ac:dyDescent="0.3">
      <c r="F181" s="8"/>
      <c r="J181" s="21"/>
      <c r="K181" s="8"/>
      <c r="R181" s="8"/>
      <c r="S181" s="8"/>
      <c r="T181" s="8"/>
      <c r="U181" s="8"/>
      <c r="V181" s="8"/>
      <c r="Z181"/>
      <c r="AD181"/>
    </row>
    <row r="182" spans="6:30" x14ac:dyDescent="0.3">
      <c r="F182" s="8"/>
      <c r="J182" s="21"/>
      <c r="K182" s="8"/>
      <c r="R182" s="8"/>
      <c r="S182" s="8"/>
      <c r="T182" s="8"/>
      <c r="U182" s="8"/>
      <c r="V182" s="8"/>
      <c r="Z182"/>
      <c r="AD182"/>
    </row>
    <row r="183" spans="6:30" x14ac:dyDescent="0.3">
      <c r="F183" s="8"/>
      <c r="J183" s="21"/>
      <c r="K183" s="8"/>
      <c r="R183" s="8"/>
      <c r="S183" s="8"/>
      <c r="T183" s="8"/>
      <c r="U183" s="8"/>
      <c r="V183" s="8"/>
      <c r="Z183"/>
      <c r="AD183"/>
    </row>
    <row r="184" spans="6:30" x14ac:dyDescent="0.3">
      <c r="F184" s="8"/>
      <c r="J184" s="21"/>
      <c r="K184" s="8"/>
      <c r="R184" s="8"/>
      <c r="S184" s="8"/>
      <c r="T184" s="8"/>
      <c r="U184" s="8"/>
      <c r="V184" s="8"/>
      <c r="Z184"/>
      <c r="AD184"/>
    </row>
    <row r="185" spans="6:30" x14ac:dyDescent="0.3">
      <c r="F185" s="8"/>
      <c r="J185" s="21"/>
      <c r="K185" s="8"/>
      <c r="R185" s="8"/>
      <c r="S185" s="8"/>
      <c r="T185" s="8"/>
      <c r="U185" s="8"/>
      <c r="V185" s="8"/>
      <c r="Z185"/>
      <c r="AD185"/>
    </row>
    <row r="186" spans="6:30" x14ac:dyDescent="0.3">
      <c r="F186" s="8"/>
      <c r="J186" s="21"/>
      <c r="K186" s="8"/>
      <c r="R186" s="8"/>
      <c r="S186" s="8"/>
      <c r="T186" s="8"/>
      <c r="U186" s="8"/>
      <c r="V186" s="8"/>
      <c r="Z186"/>
      <c r="AD186"/>
    </row>
    <row r="187" spans="6:30" x14ac:dyDescent="0.3">
      <c r="F187" s="8"/>
      <c r="J187" s="21"/>
      <c r="K187" s="8"/>
      <c r="R187" s="8"/>
      <c r="S187" s="8"/>
      <c r="T187" s="8"/>
      <c r="U187" s="8"/>
      <c r="V187" s="8"/>
      <c r="Z187"/>
      <c r="AD187"/>
    </row>
    <row r="188" spans="6:30" x14ac:dyDescent="0.3">
      <c r="F188" s="8"/>
      <c r="J188" s="21"/>
      <c r="K188" s="8"/>
      <c r="R188" s="8"/>
      <c r="S188" s="8"/>
      <c r="T188" s="8"/>
      <c r="U188" s="8"/>
      <c r="V188" s="8"/>
      <c r="Z188"/>
      <c r="AD188"/>
    </row>
    <row r="189" spans="6:30" x14ac:dyDescent="0.3">
      <c r="F189" s="8"/>
      <c r="J189" s="21"/>
      <c r="K189" s="8"/>
      <c r="R189" s="8"/>
      <c r="S189" s="8"/>
      <c r="T189" s="8"/>
      <c r="U189" s="8"/>
      <c r="V189" s="8"/>
      <c r="Z189"/>
      <c r="AD189"/>
    </row>
    <row r="190" spans="6:30" x14ac:dyDescent="0.3">
      <c r="F190" s="8"/>
      <c r="J190" s="21"/>
      <c r="K190" s="8"/>
      <c r="R190" s="8"/>
      <c r="S190" s="8"/>
      <c r="T190" s="8"/>
      <c r="U190" s="8"/>
      <c r="V190" s="8"/>
      <c r="Z190"/>
      <c r="AD190"/>
    </row>
    <row r="191" spans="6:30" x14ac:dyDescent="0.3">
      <c r="F191" s="8"/>
      <c r="J191" s="21"/>
      <c r="K191" s="8"/>
      <c r="R191" s="8"/>
      <c r="S191" s="8"/>
      <c r="T191" s="8"/>
      <c r="U191" s="8"/>
      <c r="V191" s="8"/>
      <c r="Z191"/>
      <c r="AD191"/>
    </row>
    <row r="192" spans="6:30" x14ac:dyDescent="0.3">
      <c r="F192" s="8"/>
      <c r="J192" s="21"/>
      <c r="K192" s="8"/>
      <c r="R192" s="8"/>
      <c r="S192" s="8"/>
      <c r="T192" s="8"/>
      <c r="U192" s="8"/>
      <c r="V192" s="8"/>
      <c r="Z192"/>
      <c r="AD192"/>
    </row>
    <row r="193" spans="6:30" x14ac:dyDescent="0.3">
      <c r="F193" s="8"/>
      <c r="J193" s="21"/>
      <c r="K193" s="8"/>
      <c r="R193" s="8"/>
      <c r="S193" s="8"/>
      <c r="T193" s="8"/>
      <c r="U193" s="8"/>
      <c r="V193" s="8"/>
      <c r="Z193"/>
      <c r="AD193"/>
    </row>
    <row r="194" spans="6:30" x14ac:dyDescent="0.3">
      <c r="F194" s="8"/>
      <c r="J194" s="21"/>
      <c r="K194" s="8"/>
      <c r="R194" s="8"/>
      <c r="S194" s="8"/>
      <c r="T194" s="8"/>
      <c r="U194" s="8"/>
      <c r="V194" s="8"/>
      <c r="Z194"/>
      <c r="AD194"/>
    </row>
    <row r="195" spans="6:30" x14ac:dyDescent="0.3">
      <c r="F195" s="8"/>
      <c r="J195" s="21"/>
      <c r="K195" s="8"/>
      <c r="R195" s="8"/>
      <c r="S195" s="8"/>
      <c r="T195" s="8"/>
      <c r="U195" s="8"/>
      <c r="V195" s="8"/>
      <c r="Z195"/>
      <c r="AD195"/>
    </row>
    <row r="196" spans="6:30" x14ac:dyDescent="0.3">
      <c r="F196" s="8"/>
      <c r="J196" s="21"/>
      <c r="K196" s="8"/>
      <c r="R196" s="8"/>
      <c r="S196" s="8"/>
      <c r="T196" s="8"/>
      <c r="U196" s="8"/>
      <c r="V196" s="8"/>
      <c r="Z196"/>
      <c r="AD196"/>
    </row>
    <row r="197" spans="6:30" x14ac:dyDescent="0.3">
      <c r="F197" s="8"/>
      <c r="J197" s="21"/>
      <c r="K197" s="8"/>
      <c r="R197" s="8"/>
      <c r="S197" s="8"/>
      <c r="T197" s="8"/>
      <c r="U197" s="8"/>
      <c r="V197" s="8"/>
      <c r="Z197"/>
      <c r="AD197"/>
    </row>
    <row r="198" spans="6:30" x14ac:dyDescent="0.3">
      <c r="F198" s="8"/>
      <c r="J198" s="21"/>
      <c r="K198" s="8"/>
      <c r="R198" s="8"/>
      <c r="S198" s="8"/>
      <c r="T198" s="8"/>
      <c r="U198" s="8"/>
      <c r="V198" s="8"/>
      <c r="Z198"/>
      <c r="AD198"/>
    </row>
    <row r="199" spans="6:30" x14ac:dyDescent="0.3">
      <c r="F199" s="8"/>
      <c r="J199" s="21"/>
      <c r="K199" s="8"/>
      <c r="R199" s="8"/>
      <c r="S199" s="8"/>
      <c r="T199" s="8"/>
      <c r="U199" s="8"/>
      <c r="V199" s="8"/>
      <c r="Z199"/>
      <c r="AD199"/>
    </row>
    <row r="200" spans="6:30" x14ac:dyDescent="0.3">
      <c r="F200" s="8"/>
      <c r="J200" s="21"/>
      <c r="K200" s="8"/>
      <c r="R200" s="8"/>
      <c r="S200" s="8"/>
      <c r="T200" s="8"/>
      <c r="U200" s="8"/>
      <c r="V200" s="8"/>
      <c r="Z200"/>
      <c r="AD200"/>
    </row>
    <row r="201" spans="6:30" x14ac:dyDescent="0.3">
      <c r="F201" s="8"/>
      <c r="J201" s="21"/>
      <c r="K201" s="8"/>
      <c r="R201" s="8"/>
      <c r="S201" s="8"/>
      <c r="T201" s="8"/>
      <c r="U201" s="8"/>
      <c r="V201" s="8"/>
      <c r="Z201"/>
      <c r="AD201"/>
    </row>
    <row r="202" spans="6:30" x14ac:dyDescent="0.3">
      <c r="F202" s="8"/>
      <c r="J202" s="21"/>
      <c r="K202" s="8"/>
      <c r="R202" s="8"/>
      <c r="S202" s="8"/>
      <c r="T202" s="8"/>
      <c r="U202" s="8"/>
      <c r="V202" s="8"/>
      <c r="Z202"/>
      <c r="AD202"/>
    </row>
    <row r="203" spans="6:30" x14ac:dyDescent="0.3">
      <c r="F203" s="8"/>
      <c r="J203" s="21"/>
      <c r="K203" s="8"/>
      <c r="R203" s="8"/>
      <c r="S203" s="8"/>
      <c r="T203" s="8"/>
      <c r="U203" s="8"/>
      <c r="V203" s="8"/>
      <c r="Z203"/>
      <c r="AD203"/>
    </row>
    <row r="204" spans="6:30" x14ac:dyDescent="0.3">
      <c r="F204" s="8"/>
      <c r="J204" s="21"/>
      <c r="K204" s="8"/>
      <c r="R204" s="8"/>
      <c r="S204" s="8"/>
      <c r="T204" s="8"/>
      <c r="U204" s="8"/>
      <c r="V204" s="8"/>
      <c r="Z204"/>
      <c r="AD204"/>
    </row>
    <row r="205" spans="6:30" x14ac:dyDescent="0.3">
      <c r="F205" s="8"/>
      <c r="J205" s="21"/>
      <c r="K205" s="8"/>
      <c r="R205" s="8"/>
      <c r="S205" s="8"/>
      <c r="T205" s="8"/>
      <c r="U205" s="8"/>
      <c r="V205" s="8"/>
      <c r="Z205"/>
      <c r="AD205"/>
    </row>
    <row r="206" spans="6:30" x14ac:dyDescent="0.3">
      <c r="F206" s="8"/>
      <c r="J206" s="21"/>
      <c r="K206" s="8"/>
      <c r="R206" s="8"/>
      <c r="S206" s="8"/>
      <c r="T206" s="8"/>
      <c r="U206" s="8"/>
      <c r="V206" s="8"/>
      <c r="Z206"/>
      <c r="AD206"/>
    </row>
    <row r="207" spans="6:30" x14ac:dyDescent="0.3">
      <c r="F207" s="8"/>
      <c r="J207" s="21"/>
      <c r="K207" s="8"/>
      <c r="R207" s="8"/>
      <c r="S207" s="8"/>
      <c r="T207" s="8"/>
      <c r="U207" s="8"/>
      <c r="V207" s="8"/>
      <c r="Z207"/>
      <c r="AD207"/>
    </row>
    <row r="208" spans="6:30" x14ac:dyDescent="0.3">
      <c r="F208" s="8"/>
      <c r="J208" s="21"/>
      <c r="K208" s="8"/>
      <c r="R208" s="8"/>
      <c r="S208" s="8"/>
      <c r="T208" s="8"/>
      <c r="U208" s="8"/>
      <c r="V208" s="8"/>
      <c r="Z208"/>
      <c r="AD208"/>
    </row>
    <row r="209" spans="6:30" x14ac:dyDescent="0.3">
      <c r="F209" s="8"/>
      <c r="J209" s="21"/>
      <c r="K209" s="8"/>
      <c r="R209" s="8"/>
      <c r="S209" s="8"/>
      <c r="T209" s="8"/>
      <c r="U209" s="8"/>
      <c r="V209" s="8"/>
      <c r="Z209"/>
      <c r="AD209"/>
    </row>
    <row r="210" spans="6:30" x14ac:dyDescent="0.3">
      <c r="F210" s="8"/>
      <c r="J210" s="21"/>
      <c r="K210" s="8"/>
      <c r="R210" s="8"/>
      <c r="S210" s="8"/>
      <c r="T210" s="8"/>
      <c r="U210" s="8"/>
      <c r="V210" s="8"/>
      <c r="Z210"/>
      <c r="AD210"/>
    </row>
    <row r="211" spans="6:30" x14ac:dyDescent="0.3">
      <c r="F211" s="8"/>
      <c r="J211" s="21"/>
      <c r="K211" s="8"/>
      <c r="R211" s="8"/>
      <c r="S211" s="8"/>
      <c r="T211" s="8"/>
      <c r="U211" s="8"/>
      <c r="V211" s="8"/>
      <c r="Z211"/>
      <c r="AD211"/>
    </row>
    <row r="212" spans="6:30" x14ac:dyDescent="0.3">
      <c r="F212" s="8"/>
      <c r="J212" s="21"/>
      <c r="K212" s="8"/>
      <c r="R212" s="8"/>
      <c r="S212" s="8"/>
      <c r="T212" s="8"/>
      <c r="U212" s="8"/>
      <c r="V212" s="8"/>
      <c r="Z212"/>
      <c r="AD212"/>
    </row>
    <row r="213" spans="6:30" x14ac:dyDescent="0.3">
      <c r="F213" s="8"/>
      <c r="J213" s="21"/>
      <c r="K213" s="8"/>
      <c r="R213" s="8"/>
      <c r="S213" s="8"/>
      <c r="T213" s="8"/>
      <c r="U213" s="8"/>
      <c r="V213" s="8"/>
      <c r="Z213"/>
      <c r="AD213"/>
    </row>
    <row r="214" spans="6:30" x14ac:dyDescent="0.3">
      <c r="F214" s="8"/>
      <c r="J214" s="21"/>
      <c r="K214" s="8"/>
      <c r="R214" s="8"/>
      <c r="S214" s="8"/>
      <c r="T214" s="8"/>
      <c r="U214" s="8"/>
      <c r="V214" s="8"/>
      <c r="Z214"/>
      <c r="AD214"/>
    </row>
    <row r="215" spans="6:30" x14ac:dyDescent="0.3">
      <c r="F215" s="8"/>
      <c r="J215" s="21"/>
      <c r="K215" s="8"/>
      <c r="R215" s="8"/>
      <c r="S215" s="8"/>
      <c r="T215" s="8"/>
      <c r="U215" s="8"/>
      <c r="V215" s="8"/>
      <c r="Z215"/>
      <c r="AD215"/>
    </row>
    <row r="216" spans="6:30" x14ac:dyDescent="0.3">
      <c r="F216" s="8"/>
      <c r="J216" s="21"/>
      <c r="K216" s="8"/>
      <c r="R216" s="8"/>
      <c r="S216" s="8"/>
      <c r="T216" s="8"/>
      <c r="U216" s="8"/>
      <c r="V216" s="8"/>
      <c r="Z216"/>
      <c r="AD216"/>
    </row>
    <row r="217" spans="6:30" x14ac:dyDescent="0.3">
      <c r="F217" s="8"/>
      <c r="J217" s="21"/>
      <c r="K217" s="8"/>
      <c r="R217" s="8"/>
      <c r="S217" s="8"/>
      <c r="T217" s="8"/>
      <c r="U217" s="8"/>
      <c r="V217" s="8"/>
      <c r="Z217"/>
      <c r="AD217"/>
    </row>
    <row r="218" spans="6:30" x14ac:dyDescent="0.3">
      <c r="F218" s="8"/>
      <c r="J218" s="21"/>
      <c r="K218" s="8"/>
      <c r="R218" s="8"/>
      <c r="S218" s="8"/>
      <c r="T218" s="8"/>
      <c r="U218" s="8"/>
      <c r="V218" s="8"/>
      <c r="Z218"/>
      <c r="AD218"/>
    </row>
    <row r="219" spans="6:30" x14ac:dyDescent="0.3">
      <c r="F219" s="8"/>
      <c r="J219" s="21"/>
      <c r="K219" s="8"/>
      <c r="R219" s="8"/>
      <c r="S219" s="8"/>
      <c r="T219" s="8"/>
      <c r="U219" s="8"/>
      <c r="V219" s="8"/>
      <c r="Z219"/>
      <c r="AD219"/>
    </row>
    <row r="220" spans="6:30" x14ac:dyDescent="0.3">
      <c r="F220" s="8"/>
      <c r="J220" s="21"/>
      <c r="K220" s="8"/>
      <c r="R220" s="8"/>
      <c r="S220" s="8"/>
      <c r="T220" s="8"/>
      <c r="U220" s="8"/>
      <c r="V220" s="8"/>
      <c r="Z220"/>
      <c r="AD220"/>
    </row>
    <row r="221" spans="6:30" x14ac:dyDescent="0.3">
      <c r="F221" s="8"/>
      <c r="J221" s="21"/>
      <c r="K221" s="8"/>
      <c r="R221" s="8"/>
      <c r="S221" s="8"/>
      <c r="T221" s="8"/>
      <c r="U221" s="8"/>
      <c r="V221" s="8"/>
      <c r="Z221"/>
      <c r="AD221"/>
    </row>
    <row r="222" spans="6:30" x14ac:dyDescent="0.3">
      <c r="F222" s="8"/>
      <c r="J222" s="21"/>
      <c r="K222" s="8"/>
      <c r="R222" s="8"/>
      <c r="S222" s="8"/>
      <c r="T222" s="8"/>
      <c r="U222" s="8"/>
      <c r="V222" s="8"/>
      <c r="Z222"/>
      <c r="AD222"/>
    </row>
    <row r="223" spans="6:30" x14ac:dyDescent="0.3">
      <c r="F223" s="8"/>
      <c r="J223" s="21"/>
      <c r="K223" s="8"/>
      <c r="R223" s="8"/>
      <c r="S223" s="8"/>
      <c r="T223" s="8"/>
      <c r="U223" s="8"/>
      <c r="V223" s="8"/>
      <c r="Z223"/>
      <c r="AD223"/>
    </row>
    <row r="224" spans="6:30" x14ac:dyDescent="0.3">
      <c r="F224" s="8"/>
      <c r="J224" s="21"/>
      <c r="K224" s="8"/>
      <c r="R224" s="8"/>
      <c r="S224" s="8"/>
      <c r="T224" s="8"/>
      <c r="U224" s="8"/>
      <c r="V224" s="8"/>
      <c r="Z224"/>
      <c r="AD224"/>
    </row>
    <row r="225" spans="6:30" x14ac:dyDescent="0.3">
      <c r="F225" s="8"/>
      <c r="J225" s="21"/>
      <c r="K225" s="8"/>
      <c r="R225" s="8"/>
      <c r="S225" s="8"/>
      <c r="T225" s="8"/>
      <c r="U225" s="8"/>
      <c r="V225" s="8"/>
      <c r="Z225"/>
      <c r="AD225"/>
    </row>
    <row r="226" spans="6:30" x14ac:dyDescent="0.3">
      <c r="F226" s="8"/>
      <c r="J226" s="21"/>
      <c r="K226" s="8"/>
      <c r="R226" s="8"/>
      <c r="S226" s="8"/>
      <c r="T226" s="8"/>
      <c r="U226" s="8"/>
      <c r="V226" s="8"/>
      <c r="Z226"/>
      <c r="AD226"/>
    </row>
    <row r="227" spans="6:30" x14ac:dyDescent="0.3">
      <c r="F227" s="8"/>
      <c r="J227" s="21"/>
      <c r="K227" s="8"/>
      <c r="R227" s="8"/>
      <c r="S227" s="8"/>
      <c r="T227" s="8"/>
      <c r="U227" s="8"/>
      <c r="V227" s="8"/>
      <c r="Z227"/>
      <c r="AD227"/>
    </row>
    <row r="228" spans="6:30" x14ac:dyDescent="0.3">
      <c r="F228" s="8"/>
      <c r="J228" s="21"/>
      <c r="K228" s="8"/>
      <c r="R228" s="8"/>
      <c r="S228" s="8"/>
      <c r="T228" s="8"/>
      <c r="U228" s="8"/>
      <c r="V228" s="8"/>
      <c r="Z228"/>
      <c r="AD228"/>
    </row>
    <row r="229" spans="6:30" x14ac:dyDescent="0.3">
      <c r="F229" s="8"/>
      <c r="J229" s="21"/>
      <c r="K229" s="8"/>
      <c r="R229" s="8"/>
      <c r="S229" s="8"/>
      <c r="T229" s="8"/>
      <c r="U229" s="8"/>
      <c r="V229" s="8"/>
      <c r="Z229"/>
      <c r="AD229"/>
    </row>
    <row r="230" spans="6:30" x14ac:dyDescent="0.3">
      <c r="F230" s="8"/>
      <c r="J230" s="21"/>
      <c r="K230" s="8"/>
      <c r="R230" s="8"/>
      <c r="S230" s="8"/>
      <c r="T230" s="8"/>
      <c r="U230" s="8"/>
      <c r="V230" s="8"/>
      <c r="Z230"/>
      <c r="AD230"/>
    </row>
    <row r="231" spans="6:30" x14ac:dyDescent="0.3">
      <c r="F231" s="8"/>
      <c r="J231" s="21"/>
      <c r="K231" s="8"/>
      <c r="R231" s="8"/>
      <c r="S231" s="8"/>
      <c r="T231" s="8"/>
      <c r="U231" s="8"/>
      <c r="V231" s="8"/>
      <c r="Z231"/>
      <c r="AD231"/>
    </row>
    <row r="232" spans="6:30" x14ac:dyDescent="0.3">
      <c r="F232" s="8"/>
      <c r="J232" s="21"/>
      <c r="K232" s="8"/>
      <c r="R232" s="8"/>
      <c r="S232" s="8"/>
      <c r="T232" s="8"/>
      <c r="U232" s="8"/>
      <c r="V232" s="8"/>
      <c r="Z232"/>
      <c r="AD232"/>
    </row>
    <row r="233" spans="6:30" x14ac:dyDescent="0.3">
      <c r="F233" s="8"/>
      <c r="J233" s="21"/>
      <c r="K233" s="8"/>
      <c r="R233" s="8"/>
      <c r="S233" s="8"/>
      <c r="T233" s="8"/>
      <c r="U233" s="8"/>
      <c r="V233" s="8"/>
      <c r="Z233"/>
      <c r="AD233"/>
    </row>
    <row r="234" spans="6:30" x14ac:dyDescent="0.3">
      <c r="F234" s="8"/>
      <c r="J234" s="21"/>
      <c r="K234" s="8"/>
      <c r="R234" s="8"/>
      <c r="S234" s="8"/>
      <c r="T234" s="8"/>
      <c r="U234" s="8"/>
      <c r="V234" s="8"/>
      <c r="Z234"/>
      <c r="AD234"/>
    </row>
    <row r="235" spans="6:30" x14ac:dyDescent="0.3">
      <c r="F235" s="8"/>
      <c r="J235" s="21"/>
      <c r="K235" s="8"/>
      <c r="R235" s="8"/>
      <c r="S235" s="8"/>
      <c r="T235" s="8"/>
      <c r="U235" s="8"/>
      <c r="V235" s="8"/>
      <c r="Z235"/>
      <c r="AD235"/>
    </row>
    <row r="236" spans="6:30" x14ac:dyDescent="0.3">
      <c r="F236" s="8"/>
      <c r="J236" s="21"/>
      <c r="K236" s="8"/>
      <c r="R236" s="8"/>
      <c r="S236" s="8"/>
      <c r="T236" s="8"/>
      <c r="U236" s="8"/>
      <c r="V236" s="8"/>
      <c r="Z236"/>
      <c r="AD236"/>
    </row>
    <row r="237" spans="6:30" x14ac:dyDescent="0.3">
      <c r="F237" s="8"/>
      <c r="J237" s="21"/>
      <c r="K237" s="8"/>
      <c r="R237" s="8"/>
      <c r="S237" s="8"/>
      <c r="T237" s="8"/>
      <c r="U237" s="8"/>
      <c r="V237" s="8"/>
      <c r="Z237"/>
      <c r="AD237"/>
    </row>
    <row r="238" spans="6:30" x14ac:dyDescent="0.3">
      <c r="F238" s="8"/>
      <c r="J238" s="21"/>
      <c r="K238" s="8"/>
      <c r="R238" s="8"/>
      <c r="S238" s="8"/>
      <c r="T238" s="8"/>
      <c r="U238" s="8"/>
      <c r="V238" s="8"/>
      <c r="Z238"/>
      <c r="AD238"/>
    </row>
    <row r="239" spans="6:30" x14ac:dyDescent="0.3">
      <c r="F239" s="8"/>
      <c r="J239" s="21"/>
      <c r="K239" s="8"/>
      <c r="R239" s="8"/>
      <c r="S239" s="8"/>
      <c r="T239" s="8"/>
      <c r="U239" s="8"/>
      <c r="V239" s="8"/>
      <c r="Z239"/>
      <c r="AD239"/>
    </row>
    <row r="240" spans="6:30" x14ac:dyDescent="0.3">
      <c r="F240" s="8"/>
      <c r="J240" s="21"/>
      <c r="K240" s="8"/>
      <c r="R240" s="8"/>
      <c r="S240" s="8"/>
      <c r="T240" s="8"/>
      <c r="U240" s="8"/>
      <c r="V240" s="8"/>
      <c r="Z240"/>
      <c r="AD240"/>
    </row>
    <row r="241" spans="6:30" x14ac:dyDescent="0.3">
      <c r="F241" s="8"/>
      <c r="J241" s="21"/>
      <c r="K241" s="8"/>
      <c r="R241" s="8"/>
      <c r="S241" s="8"/>
      <c r="T241" s="8"/>
      <c r="U241" s="8"/>
      <c r="V241" s="8"/>
      <c r="Z241"/>
      <c r="AD241"/>
    </row>
    <row r="242" spans="6:30" x14ac:dyDescent="0.3">
      <c r="F242" s="8"/>
      <c r="J242" s="21"/>
      <c r="K242" s="8"/>
      <c r="R242" s="8"/>
      <c r="S242" s="8"/>
      <c r="T242" s="8"/>
      <c r="U242" s="8"/>
      <c r="V242" s="8"/>
      <c r="Z242"/>
      <c r="AD242"/>
    </row>
    <row r="243" spans="6:30" x14ac:dyDescent="0.3">
      <c r="F243" s="8"/>
      <c r="J243" s="21"/>
      <c r="K243" s="8"/>
      <c r="R243" s="8"/>
      <c r="S243" s="8"/>
      <c r="T243" s="8"/>
      <c r="U243" s="8"/>
      <c r="V243" s="8"/>
      <c r="Z243"/>
      <c r="AD243"/>
    </row>
    <row r="244" spans="6:30" x14ac:dyDescent="0.3">
      <c r="F244" s="8"/>
      <c r="J244" s="21"/>
      <c r="K244" s="8"/>
      <c r="R244" s="8"/>
      <c r="S244" s="8"/>
      <c r="T244" s="8"/>
      <c r="U244" s="8"/>
      <c r="V244" s="8"/>
      <c r="Z244"/>
      <c r="AD244"/>
    </row>
    <row r="245" spans="6:30" x14ac:dyDescent="0.3">
      <c r="F245" s="8"/>
      <c r="J245" s="21"/>
      <c r="K245" s="8"/>
      <c r="R245" s="8"/>
      <c r="S245" s="8"/>
      <c r="T245" s="8"/>
      <c r="U245" s="8"/>
      <c r="V245" s="8"/>
      <c r="Z245"/>
      <c r="AD245"/>
    </row>
    <row r="246" spans="6:30" x14ac:dyDescent="0.3">
      <c r="F246" s="8"/>
      <c r="J246" s="21"/>
      <c r="K246" s="8"/>
      <c r="R246" s="8"/>
      <c r="S246" s="8"/>
      <c r="T246" s="8"/>
      <c r="U246" s="8"/>
      <c r="V246" s="8"/>
      <c r="Z246"/>
      <c r="AD246"/>
    </row>
    <row r="247" spans="6:30" x14ac:dyDescent="0.3">
      <c r="F247" s="8"/>
      <c r="J247" s="21"/>
      <c r="K247" s="8"/>
      <c r="R247" s="8"/>
      <c r="S247" s="8"/>
      <c r="T247" s="8"/>
      <c r="U247" s="8"/>
      <c r="V247" s="8"/>
      <c r="Z247"/>
      <c r="AD247"/>
    </row>
    <row r="248" spans="6:30" x14ac:dyDescent="0.3">
      <c r="F248" s="8"/>
      <c r="J248" s="21"/>
      <c r="K248" s="8"/>
      <c r="R248" s="8"/>
      <c r="S248" s="8"/>
      <c r="T248" s="8"/>
      <c r="U248" s="8"/>
      <c r="V248" s="8"/>
      <c r="Z248"/>
      <c r="AD248"/>
    </row>
    <row r="249" spans="6:30" x14ac:dyDescent="0.3">
      <c r="F249" s="8"/>
      <c r="J249" s="21"/>
      <c r="K249" s="8"/>
      <c r="R249" s="8"/>
      <c r="S249" s="8"/>
      <c r="T249" s="8"/>
      <c r="U249" s="8"/>
      <c r="V249" s="8"/>
      <c r="Z249"/>
      <c r="AD249"/>
    </row>
    <row r="250" spans="6:30" x14ac:dyDescent="0.3">
      <c r="F250" s="8"/>
      <c r="J250" s="21"/>
      <c r="K250" s="8"/>
      <c r="R250" s="8"/>
      <c r="S250" s="8"/>
      <c r="T250" s="8"/>
      <c r="U250" s="8"/>
      <c r="V250" s="8"/>
      <c r="Z250"/>
      <c r="AD250"/>
    </row>
    <row r="251" spans="6:30" x14ac:dyDescent="0.3">
      <c r="F251" s="8"/>
      <c r="J251" s="21"/>
      <c r="K251" s="8"/>
      <c r="R251" s="8"/>
      <c r="S251" s="8"/>
      <c r="T251" s="8"/>
      <c r="U251" s="8"/>
      <c r="V251" s="8"/>
      <c r="Z251"/>
      <c r="AD251"/>
    </row>
    <row r="252" spans="6:30" x14ac:dyDescent="0.3">
      <c r="F252" s="8"/>
      <c r="J252" s="21"/>
      <c r="K252" s="8"/>
      <c r="R252" s="8"/>
      <c r="S252" s="8"/>
      <c r="T252" s="8"/>
      <c r="U252" s="8"/>
      <c r="V252" s="8"/>
      <c r="Z252"/>
      <c r="AD252"/>
    </row>
    <row r="253" spans="6:30" x14ac:dyDescent="0.3">
      <c r="F253" s="8"/>
      <c r="J253" s="21"/>
      <c r="K253" s="8"/>
      <c r="R253" s="8"/>
      <c r="S253" s="8"/>
      <c r="T253" s="8"/>
      <c r="U253" s="8"/>
      <c r="V253" s="8"/>
      <c r="Z253"/>
      <c r="AD253"/>
    </row>
    <row r="254" spans="6:30" x14ac:dyDescent="0.3">
      <c r="F254" s="8"/>
      <c r="J254" s="21"/>
      <c r="K254" s="8"/>
      <c r="R254" s="8"/>
      <c r="S254" s="8"/>
      <c r="T254" s="8"/>
      <c r="U254" s="8"/>
      <c r="V254" s="8"/>
      <c r="Z254"/>
      <c r="AD254"/>
    </row>
    <row r="255" spans="6:30" x14ac:dyDescent="0.3">
      <c r="F255" s="8"/>
      <c r="J255" s="21"/>
      <c r="K255" s="8"/>
      <c r="R255" s="8"/>
      <c r="S255" s="8"/>
      <c r="T255" s="8"/>
      <c r="U255" s="8"/>
      <c r="V255" s="8"/>
      <c r="Z255"/>
      <c r="AD255"/>
    </row>
    <row r="256" spans="6:30" x14ac:dyDescent="0.3">
      <c r="F256" s="8"/>
      <c r="J256" s="21"/>
      <c r="K256" s="8"/>
      <c r="R256" s="8"/>
      <c r="S256" s="8"/>
      <c r="T256" s="8"/>
      <c r="U256" s="8"/>
      <c r="V256" s="8"/>
      <c r="Z256"/>
      <c r="AD256"/>
    </row>
    <row r="257" spans="6:30" x14ac:dyDescent="0.3">
      <c r="F257" s="8"/>
      <c r="J257" s="21"/>
      <c r="K257" s="8"/>
      <c r="R257" s="8"/>
      <c r="S257" s="8"/>
      <c r="T257" s="8"/>
      <c r="U257" s="8"/>
      <c r="V257" s="8"/>
      <c r="Z257"/>
      <c r="AD257"/>
    </row>
    <row r="258" spans="6:30" x14ac:dyDescent="0.3">
      <c r="F258" s="8"/>
      <c r="J258" s="21"/>
      <c r="K258" s="8"/>
      <c r="R258" s="8"/>
      <c r="S258" s="8"/>
      <c r="T258" s="8"/>
      <c r="U258" s="8"/>
      <c r="V258" s="8"/>
      <c r="Z258"/>
      <c r="AD258"/>
    </row>
    <row r="259" spans="6:30" x14ac:dyDescent="0.3">
      <c r="F259" s="8"/>
      <c r="J259" s="21"/>
      <c r="K259" s="8"/>
      <c r="R259" s="8"/>
      <c r="S259" s="8"/>
      <c r="T259" s="8"/>
      <c r="U259" s="8"/>
      <c r="V259" s="8"/>
      <c r="Z259"/>
      <c r="AD259"/>
    </row>
    <row r="260" spans="6:30" x14ac:dyDescent="0.3">
      <c r="F260" s="8"/>
      <c r="J260" s="21"/>
      <c r="K260" s="8"/>
      <c r="R260" s="8"/>
      <c r="S260" s="8"/>
      <c r="T260" s="8"/>
      <c r="U260" s="8"/>
      <c r="V260" s="8"/>
      <c r="Z260"/>
      <c r="AD260"/>
    </row>
    <row r="261" spans="6:30" x14ac:dyDescent="0.3">
      <c r="F261" s="8"/>
      <c r="J261" s="21"/>
      <c r="K261" s="8"/>
      <c r="R261" s="8"/>
      <c r="S261" s="8"/>
      <c r="T261" s="8"/>
      <c r="U261" s="8"/>
      <c r="V261" s="8"/>
      <c r="Z261"/>
      <c r="AD261"/>
    </row>
    <row r="262" spans="6:30" x14ac:dyDescent="0.3">
      <c r="F262" s="8"/>
      <c r="J262" s="21"/>
      <c r="K262" s="8"/>
      <c r="R262" s="8"/>
      <c r="S262" s="8"/>
      <c r="T262" s="8"/>
      <c r="U262" s="8"/>
      <c r="V262" s="8"/>
      <c r="Z262"/>
      <c r="AD262"/>
    </row>
    <row r="263" spans="6:30" x14ac:dyDescent="0.3">
      <c r="F263" s="8"/>
      <c r="J263" s="21"/>
      <c r="K263" s="8"/>
      <c r="R263" s="8"/>
      <c r="S263" s="8"/>
      <c r="T263" s="8"/>
      <c r="U263" s="8"/>
      <c r="V263" s="8"/>
      <c r="Z263"/>
      <c r="AD263"/>
    </row>
    <row r="264" spans="6:30" x14ac:dyDescent="0.3">
      <c r="F264" s="8"/>
      <c r="J264" s="21"/>
      <c r="K264" s="8"/>
      <c r="R264" s="8"/>
      <c r="S264" s="8"/>
      <c r="T264" s="8"/>
      <c r="U264" s="8"/>
      <c r="V264" s="8"/>
      <c r="Z264"/>
      <c r="AD264"/>
    </row>
    <row r="265" spans="6:30" x14ac:dyDescent="0.3">
      <c r="F265" s="8"/>
      <c r="J265" s="21"/>
      <c r="K265" s="8"/>
      <c r="R265" s="8"/>
      <c r="S265" s="8"/>
      <c r="T265" s="8"/>
      <c r="U265" s="8"/>
      <c r="V265" s="8"/>
      <c r="Z265"/>
      <c r="AD265"/>
    </row>
    <row r="266" spans="6:30" x14ac:dyDescent="0.3">
      <c r="F266" s="8"/>
      <c r="J266" s="21"/>
      <c r="K266" s="8"/>
      <c r="R266" s="8"/>
      <c r="S266" s="8"/>
      <c r="T266" s="8"/>
      <c r="U266" s="8"/>
      <c r="V266" s="8"/>
      <c r="Z266"/>
      <c r="AD266"/>
    </row>
    <row r="267" spans="6:30" x14ac:dyDescent="0.3">
      <c r="F267" s="8"/>
      <c r="J267" s="21"/>
      <c r="K267" s="8"/>
      <c r="R267" s="8"/>
      <c r="S267" s="8"/>
      <c r="T267" s="8"/>
      <c r="U267" s="8"/>
      <c r="V267" s="8"/>
      <c r="Z267"/>
      <c r="AD267"/>
    </row>
    <row r="268" spans="6:30" x14ac:dyDescent="0.3">
      <c r="F268" s="8"/>
      <c r="J268" s="21"/>
      <c r="K268" s="8"/>
      <c r="R268" s="8"/>
      <c r="S268" s="8"/>
      <c r="T268" s="8"/>
      <c r="U268" s="8"/>
      <c r="V268" s="8"/>
      <c r="Z268"/>
      <c r="AD268"/>
    </row>
    <row r="269" spans="6:30" x14ac:dyDescent="0.3">
      <c r="F269" s="8"/>
      <c r="J269" s="21"/>
      <c r="K269" s="8"/>
      <c r="R269" s="8"/>
      <c r="S269" s="8"/>
      <c r="T269" s="8"/>
      <c r="U269" s="8"/>
      <c r="V269" s="8"/>
      <c r="Z269"/>
      <c r="AD269"/>
    </row>
    <row r="270" spans="6:30" x14ac:dyDescent="0.3">
      <c r="F270" s="8"/>
      <c r="J270" s="21"/>
      <c r="K270" s="8"/>
      <c r="R270" s="8"/>
      <c r="S270" s="8"/>
      <c r="T270" s="8"/>
      <c r="U270" s="8"/>
      <c r="V270" s="8"/>
      <c r="Z270"/>
      <c r="AD270"/>
    </row>
    <row r="271" spans="6:30" x14ac:dyDescent="0.3">
      <c r="F271" s="8"/>
      <c r="J271" s="21"/>
      <c r="K271" s="8"/>
      <c r="R271" s="8"/>
      <c r="S271" s="8"/>
      <c r="T271" s="8"/>
      <c r="U271" s="8"/>
      <c r="V271" s="8"/>
      <c r="Z271"/>
      <c r="AD271"/>
    </row>
    <row r="272" spans="6:30" x14ac:dyDescent="0.3">
      <c r="F272" s="8"/>
      <c r="J272" s="21"/>
      <c r="K272" s="8"/>
      <c r="R272" s="8"/>
      <c r="S272" s="8"/>
      <c r="T272" s="8"/>
      <c r="U272" s="8"/>
      <c r="V272" s="8"/>
      <c r="Z272"/>
      <c r="AD272"/>
    </row>
    <row r="273" spans="6:30" x14ac:dyDescent="0.3">
      <c r="F273" s="8"/>
      <c r="J273" s="21"/>
      <c r="K273" s="8"/>
      <c r="R273" s="8"/>
      <c r="S273" s="8"/>
      <c r="T273" s="8"/>
      <c r="U273" s="8"/>
      <c r="V273" s="8"/>
      <c r="Z273"/>
      <c r="AD273"/>
    </row>
    <row r="274" spans="6:30" x14ac:dyDescent="0.3">
      <c r="F274" s="8"/>
      <c r="J274" s="21"/>
      <c r="K274" s="8"/>
      <c r="R274" s="8"/>
      <c r="S274" s="8"/>
      <c r="T274" s="8"/>
      <c r="U274" s="8"/>
      <c r="V274" s="8"/>
      <c r="Z274"/>
      <c r="AD274"/>
    </row>
    <row r="275" spans="6:30" x14ac:dyDescent="0.3">
      <c r="F275" s="8"/>
      <c r="J275" s="21"/>
      <c r="K275" s="8"/>
      <c r="R275" s="8"/>
      <c r="S275" s="8"/>
      <c r="T275" s="8"/>
      <c r="U275" s="8"/>
      <c r="V275" s="8"/>
      <c r="Z275"/>
      <c r="AD275"/>
    </row>
    <row r="276" spans="6:30" x14ac:dyDescent="0.3">
      <c r="F276" s="8"/>
      <c r="J276" s="21"/>
      <c r="K276" s="8"/>
      <c r="R276" s="8"/>
      <c r="S276" s="8"/>
      <c r="T276" s="8"/>
      <c r="U276" s="8"/>
      <c r="V276" s="8"/>
      <c r="Z276"/>
      <c r="AD276"/>
    </row>
    <row r="277" spans="6:30" x14ac:dyDescent="0.3">
      <c r="F277" s="8"/>
      <c r="J277" s="21"/>
      <c r="K277" s="8"/>
      <c r="R277" s="8"/>
      <c r="S277" s="8"/>
      <c r="T277" s="8"/>
      <c r="U277" s="8"/>
      <c r="V277" s="8"/>
      <c r="Z277"/>
      <c r="AD277"/>
    </row>
    <row r="278" spans="6:30" x14ac:dyDescent="0.3">
      <c r="F278" s="8"/>
      <c r="J278" s="21"/>
      <c r="K278" s="8"/>
      <c r="R278" s="8"/>
      <c r="S278" s="8"/>
      <c r="T278" s="8"/>
      <c r="U278" s="8"/>
      <c r="V278" s="8"/>
      <c r="Z278"/>
      <c r="AD278"/>
    </row>
    <row r="279" spans="6:30" x14ac:dyDescent="0.3">
      <c r="F279" s="8"/>
      <c r="J279" s="21"/>
      <c r="K279" s="8"/>
      <c r="R279" s="8"/>
      <c r="S279" s="8"/>
      <c r="T279" s="8"/>
      <c r="U279" s="8"/>
      <c r="V279" s="8"/>
      <c r="Z279"/>
      <c r="AD279"/>
    </row>
    <row r="280" spans="6:30" x14ac:dyDescent="0.3">
      <c r="F280" s="8"/>
      <c r="J280" s="21"/>
      <c r="K280" s="8"/>
      <c r="R280" s="8"/>
      <c r="S280" s="8"/>
      <c r="T280" s="8"/>
      <c r="U280" s="8"/>
      <c r="V280" s="8"/>
      <c r="Z280"/>
      <c r="AD280"/>
    </row>
    <row r="281" spans="6:30" x14ac:dyDescent="0.3">
      <c r="F281" s="8"/>
      <c r="J281" s="21"/>
      <c r="K281" s="8"/>
      <c r="R281" s="8"/>
      <c r="S281" s="8"/>
      <c r="T281" s="8"/>
      <c r="U281" s="8"/>
      <c r="V281" s="8"/>
      <c r="Z281"/>
      <c r="AD281"/>
    </row>
    <row r="282" spans="6:30" x14ac:dyDescent="0.3">
      <c r="F282" s="8"/>
      <c r="J282" s="21"/>
      <c r="K282" s="8"/>
      <c r="R282" s="8"/>
      <c r="S282" s="8"/>
      <c r="T282" s="8"/>
      <c r="U282" s="8"/>
      <c r="V282" s="8"/>
      <c r="Z282"/>
      <c r="AD282"/>
    </row>
    <row r="283" spans="6:30" x14ac:dyDescent="0.3">
      <c r="F283" s="8"/>
      <c r="J283" s="21"/>
      <c r="K283" s="8"/>
      <c r="R283" s="8"/>
      <c r="S283" s="8"/>
      <c r="T283" s="8"/>
      <c r="U283" s="8"/>
      <c r="V283" s="8"/>
      <c r="Z283"/>
      <c r="AD283"/>
    </row>
    <row r="284" spans="6:30" x14ac:dyDescent="0.3">
      <c r="F284" s="8"/>
      <c r="J284" s="21"/>
      <c r="K284" s="8"/>
      <c r="R284" s="8"/>
      <c r="S284" s="8"/>
      <c r="T284" s="8"/>
      <c r="U284" s="8"/>
      <c r="V284" s="8"/>
      <c r="Z284"/>
      <c r="AD284"/>
    </row>
    <row r="285" spans="6:30" x14ac:dyDescent="0.3">
      <c r="F285" s="8"/>
      <c r="J285" s="21"/>
      <c r="K285" s="8"/>
      <c r="R285" s="8"/>
      <c r="S285" s="8"/>
      <c r="T285" s="8"/>
      <c r="U285" s="8"/>
      <c r="V285" s="8"/>
      <c r="Z285"/>
      <c r="AD285"/>
    </row>
    <row r="286" spans="6:30" x14ac:dyDescent="0.3">
      <c r="F286" s="8"/>
      <c r="J286" s="21"/>
      <c r="K286" s="8"/>
      <c r="R286" s="8"/>
      <c r="S286" s="8"/>
      <c r="T286" s="8"/>
      <c r="U286" s="8"/>
      <c r="V286" s="8"/>
      <c r="Z286"/>
      <c r="AD286"/>
    </row>
    <row r="287" spans="6:30" x14ac:dyDescent="0.3">
      <c r="F287" s="8"/>
      <c r="J287" s="21"/>
      <c r="K287" s="8"/>
      <c r="R287" s="8"/>
      <c r="S287" s="8"/>
      <c r="T287" s="8"/>
      <c r="U287" s="8"/>
      <c r="V287" s="8"/>
      <c r="Z287"/>
      <c r="AD287"/>
    </row>
    <row r="288" spans="6:30" x14ac:dyDescent="0.3">
      <c r="F288" s="8"/>
      <c r="J288" s="21"/>
      <c r="K288" s="8"/>
      <c r="R288" s="8"/>
      <c r="S288" s="8"/>
      <c r="T288" s="8"/>
      <c r="U288" s="8"/>
      <c r="V288" s="8"/>
      <c r="Z288"/>
      <c r="AD288"/>
    </row>
    <row r="289" spans="6:30" x14ac:dyDescent="0.3">
      <c r="F289" s="8"/>
      <c r="J289" s="21"/>
      <c r="K289" s="8"/>
      <c r="R289" s="8"/>
      <c r="S289" s="8"/>
      <c r="T289" s="8"/>
      <c r="U289" s="8"/>
      <c r="V289" s="8"/>
      <c r="Z289"/>
      <c r="AD289"/>
    </row>
    <row r="290" spans="6:30" x14ac:dyDescent="0.3">
      <c r="F290" s="8"/>
      <c r="J290" s="21"/>
      <c r="K290" s="8"/>
      <c r="R290" s="8"/>
      <c r="S290" s="8"/>
      <c r="T290" s="8"/>
      <c r="U290" s="8"/>
      <c r="V290" s="8"/>
      <c r="Z290"/>
      <c r="AD290"/>
    </row>
    <row r="291" spans="6:30" x14ac:dyDescent="0.3">
      <c r="F291" s="8"/>
      <c r="J291" s="21"/>
      <c r="K291" s="8"/>
      <c r="R291" s="8"/>
      <c r="S291" s="8"/>
      <c r="T291" s="8"/>
      <c r="U291" s="8"/>
      <c r="V291" s="8"/>
      <c r="Z291"/>
      <c r="AD291"/>
    </row>
    <row r="292" spans="6:30" x14ac:dyDescent="0.3">
      <c r="F292" s="8"/>
      <c r="J292" s="21"/>
      <c r="K292" s="8"/>
      <c r="R292" s="8"/>
      <c r="S292" s="8"/>
      <c r="T292" s="8"/>
      <c r="U292" s="8"/>
      <c r="V292" s="8"/>
      <c r="Z292"/>
      <c r="AD292"/>
    </row>
    <row r="293" spans="6:30" x14ac:dyDescent="0.3">
      <c r="F293" s="8"/>
      <c r="J293" s="21"/>
      <c r="K293" s="8"/>
      <c r="R293" s="8"/>
      <c r="S293" s="8"/>
      <c r="T293" s="8"/>
      <c r="U293" s="8"/>
      <c r="V293" s="8"/>
      <c r="Z293"/>
      <c r="AD293"/>
    </row>
    <row r="294" spans="6:30" x14ac:dyDescent="0.3">
      <c r="F294" s="8"/>
      <c r="J294" s="21"/>
      <c r="K294" s="8"/>
      <c r="R294" s="8"/>
      <c r="S294" s="8"/>
      <c r="T294" s="8"/>
      <c r="U294" s="8"/>
      <c r="V294" s="8"/>
      <c r="Z294"/>
      <c r="AD294"/>
    </row>
    <row r="295" spans="6:30" x14ac:dyDescent="0.3">
      <c r="F295" s="8"/>
      <c r="J295" s="21"/>
      <c r="K295" s="8"/>
      <c r="R295" s="8"/>
      <c r="S295" s="8"/>
      <c r="T295" s="8"/>
      <c r="U295" s="8"/>
      <c r="V295" s="8"/>
      <c r="Z295"/>
      <c r="AD295"/>
    </row>
    <row r="296" spans="6:30" x14ac:dyDescent="0.3">
      <c r="F296" s="8"/>
      <c r="J296" s="21"/>
      <c r="K296" s="8"/>
      <c r="R296" s="8"/>
      <c r="S296" s="8"/>
      <c r="T296" s="8"/>
      <c r="U296" s="8"/>
      <c r="V296" s="8"/>
      <c r="Z296"/>
      <c r="AD296"/>
    </row>
    <row r="297" spans="6:30" x14ac:dyDescent="0.3">
      <c r="F297" s="8"/>
      <c r="J297" s="21"/>
      <c r="K297" s="8"/>
      <c r="R297" s="8"/>
      <c r="S297" s="8"/>
      <c r="T297" s="8"/>
      <c r="U297" s="8"/>
      <c r="V297" s="8"/>
      <c r="Z297"/>
      <c r="AD297"/>
    </row>
    <row r="298" spans="6:30" x14ac:dyDescent="0.3">
      <c r="F298" s="8"/>
      <c r="J298" s="21"/>
      <c r="K298" s="8"/>
      <c r="R298" s="8"/>
      <c r="S298" s="8"/>
      <c r="T298" s="8"/>
      <c r="U298" s="8"/>
      <c r="V298" s="8"/>
      <c r="Z298"/>
      <c r="AD298"/>
    </row>
    <row r="299" spans="6:30" x14ac:dyDescent="0.3">
      <c r="F299" s="8"/>
      <c r="J299" s="21"/>
      <c r="K299" s="8"/>
      <c r="R299" s="8"/>
      <c r="S299" s="8"/>
      <c r="T299" s="8"/>
      <c r="U299" s="8"/>
      <c r="V299" s="8"/>
      <c r="Z299"/>
      <c r="AD299"/>
    </row>
    <row r="300" spans="6:30" x14ac:dyDescent="0.3">
      <c r="F300" s="8"/>
      <c r="J300" s="21"/>
      <c r="K300" s="8"/>
      <c r="R300" s="8"/>
      <c r="S300" s="8"/>
      <c r="T300" s="8"/>
      <c r="U300" s="8"/>
      <c r="V300" s="8"/>
      <c r="Z300"/>
      <c r="AD300"/>
    </row>
    <row r="301" spans="6:30" x14ac:dyDescent="0.3">
      <c r="F301" s="8"/>
      <c r="J301" s="21"/>
      <c r="K301" s="8"/>
      <c r="R301" s="8"/>
      <c r="S301" s="8"/>
      <c r="T301" s="8"/>
      <c r="U301" s="8"/>
      <c r="V301" s="8"/>
      <c r="Z301"/>
      <c r="AD301"/>
    </row>
    <row r="302" spans="6:30" x14ac:dyDescent="0.3">
      <c r="F302" s="8"/>
      <c r="J302" s="21"/>
      <c r="K302" s="8"/>
      <c r="R302" s="8"/>
      <c r="S302" s="8"/>
      <c r="T302" s="8"/>
      <c r="U302" s="8"/>
      <c r="V302" s="8"/>
      <c r="Z302"/>
      <c r="AD302"/>
    </row>
    <row r="303" spans="6:30" x14ac:dyDescent="0.3">
      <c r="F303" s="8"/>
      <c r="J303" s="21"/>
      <c r="K303" s="8"/>
      <c r="R303" s="8"/>
      <c r="S303" s="8"/>
      <c r="T303" s="8"/>
      <c r="U303" s="8"/>
      <c r="V303" s="8"/>
      <c r="Z303"/>
      <c r="AD303"/>
    </row>
    <row r="304" spans="6:30" x14ac:dyDescent="0.3">
      <c r="F304" s="8"/>
      <c r="J304" s="21"/>
      <c r="K304" s="8"/>
      <c r="R304" s="8"/>
      <c r="S304" s="8"/>
      <c r="T304" s="8"/>
      <c r="U304" s="8"/>
      <c r="V304" s="8"/>
      <c r="Z304"/>
      <c r="AD304"/>
    </row>
    <row r="305" spans="6:30" x14ac:dyDescent="0.3">
      <c r="F305" s="8"/>
      <c r="J305" s="21"/>
      <c r="K305" s="8"/>
      <c r="R305" s="8"/>
      <c r="S305" s="8"/>
      <c r="T305" s="8"/>
      <c r="U305" s="8"/>
      <c r="V305" s="8"/>
      <c r="Z305"/>
      <c r="AD305"/>
    </row>
    <row r="306" spans="6:30" x14ac:dyDescent="0.3">
      <c r="F306" s="8"/>
      <c r="J306" s="21"/>
      <c r="K306" s="8"/>
      <c r="R306" s="8"/>
      <c r="S306" s="8"/>
      <c r="T306" s="8"/>
      <c r="U306" s="8"/>
      <c r="V306" s="8"/>
      <c r="Z306"/>
      <c r="AD306"/>
    </row>
    <row r="307" spans="6:30" x14ac:dyDescent="0.3">
      <c r="F307" s="8"/>
      <c r="J307" s="21"/>
      <c r="K307" s="8"/>
      <c r="R307" s="8"/>
      <c r="S307" s="8"/>
      <c r="T307" s="8"/>
      <c r="U307" s="8"/>
      <c r="V307" s="8"/>
      <c r="Z307"/>
      <c r="AD307"/>
    </row>
    <row r="308" spans="6:30" x14ac:dyDescent="0.3">
      <c r="F308" s="8"/>
      <c r="J308" s="21"/>
      <c r="K308" s="8"/>
      <c r="R308" s="8"/>
      <c r="S308" s="8"/>
      <c r="T308" s="8"/>
      <c r="U308" s="8"/>
      <c r="V308" s="8"/>
      <c r="Z308"/>
      <c r="AD308"/>
    </row>
    <row r="309" spans="6:30" x14ac:dyDescent="0.3">
      <c r="F309" s="8"/>
      <c r="J309" s="21"/>
      <c r="K309" s="8"/>
      <c r="R309" s="8"/>
      <c r="S309" s="8"/>
      <c r="T309" s="8"/>
      <c r="U309" s="8"/>
      <c r="V309" s="8"/>
      <c r="Z309"/>
      <c r="AD309"/>
    </row>
    <row r="310" spans="6:30" x14ac:dyDescent="0.3">
      <c r="F310" s="8"/>
      <c r="J310" s="21"/>
      <c r="K310" s="8"/>
      <c r="R310" s="8"/>
      <c r="S310" s="8"/>
      <c r="T310" s="8"/>
      <c r="U310" s="8"/>
      <c r="V310" s="8"/>
      <c r="Z310"/>
      <c r="AD310"/>
    </row>
    <row r="311" spans="6:30" x14ac:dyDescent="0.3">
      <c r="F311" s="8"/>
      <c r="J311" s="21"/>
      <c r="K311" s="8"/>
      <c r="R311" s="8"/>
      <c r="S311" s="8"/>
      <c r="T311" s="8"/>
      <c r="U311" s="8"/>
      <c r="V311" s="8"/>
      <c r="Z311"/>
      <c r="AD311"/>
    </row>
    <row r="312" spans="6:30" x14ac:dyDescent="0.3">
      <c r="F312" s="8"/>
      <c r="J312" s="21"/>
      <c r="K312" s="8"/>
      <c r="R312" s="8"/>
      <c r="S312" s="8"/>
      <c r="T312" s="8"/>
      <c r="U312" s="8"/>
      <c r="V312" s="8"/>
      <c r="Z312"/>
      <c r="AD312"/>
    </row>
    <row r="313" spans="6:30" x14ac:dyDescent="0.3">
      <c r="F313" s="8"/>
      <c r="J313" s="21"/>
      <c r="K313" s="8"/>
      <c r="R313" s="8"/>
      <c r="S313" s="8"/>
      <c r="T313" s="8"/>
      <c r="U313" s="8"/>
      <c r="V313" s="8"/>
      <c r="Z313"/>
      <c r="AD313"/>
    </row>
    <row r="314" spans="6:30" x14ac:dyDescent="0.3">
      <c r="F314" s="8"/>
      <c r="J314" s="21"/>
      <c r="K314" s="8"/>
      <c r="R314" s="8"/>
      <c r="S314" s="8"/>
      <c r="T314" s="8"/>
      <c r="U314" s="8"/>
      <c r="V314" s="8"/>
      <c r="Z314"/>
      <c r="AD314"/>
    </row>
    <row r="315" spans="6:30" x14ac:dyDescent="0.3">
      <c r="F315" s="8"/>
      <c r="J315" s="21"/>
      <c r="K315" s="8"/>
      <c r="R315" s="8"/>
      <c r="S315" s="8"/>
      <c r="T315" s="8"/>
      <c r="U315" s="8"/>
      <c r="V315" s="8"/>
      <c r="Z315"/>
      <c r="AD315"/>
    </row>
    <row r="316" spans="6:30" x14ac:dyDescent="0.3">
      <c r="F316" s="8"/>
      <c r="J316" s="21"/>
      <c r="K316" s="8"/>
      <c r="R316" s="8"/>
      <c r="S316" s="8"/>
      <c r="T316" s="8"/>
      <c r="U316" s="8"/>
      <c r="V316" s="8"/>
      <c r="Z316"/>
      <c r="AD316"/>
    </row>
    <row r="317" spans="6:30" x14ac:dyDescent="0.3">
      <c r="F317" s="8"/>
      <c r="J317" s="21"/>
      <c r="K317" s="8"/>
      <c r="R317" s="8"/>
      <c r="S317" s="8"/>
      <c r="T317" s="8"/>
      <c r="U317" s="8"/>
      <c r="V317" s="8"/>
      <c r="Z317"/>
      <c r="AD317"/>
    </row>
    <row r="318" spans="6:30" x14ac:dyDescent="0.3">
      <c r="F318" s="8"/>
      <c r="J318" s="21"/>
      <c r="K318" s="8"/>
      <c r="R318" s="8"/>
      <c r="S318" s="8"/>
      <c r="T318" s="8"/>
      <c r="U318" s="8"/>
      <c r="V318" s="8"/>
      <c r="Z318"/>
      <c r="AD318"/>
    </row>
    <row r="319" spans="6:30" x14ac:dyDescent="0.3">
      <c r="F319" s="8"/>
      <c r="J319" s="21"/>
      <c r="K319" s="8"/>
      <c r="R319" s="8"/>
      <c r="S319" s="8"/>
      <c r="T319" s="8"/>
      <c r="U319" s="8"/>
      <c r="V319" s="8"/>
      <c r="Z319"/>
      <c r="AD319"/>
    </row>
    <row r="320" spans="6:30" x14ac:dyDescent="0.3">
      <c r="F320" s="8"/>
      <c r="J320" s="21"/>
      <c r="K320" s="8"/>
      <c r="R320" s="8"/>
      <c r="S320" s="8"/>
      <c r="T320" s="8"/>
      <c r="U320" s="8"/>
      <c r="V320" s="8"/>
      <c r="Z320"/>
      <c r="AD320"/>
    </row>
    <row r="321" spans="6:30" x14ac:dyDescent="0.3">
      <c r="F321" s="8"/>
      <c r="J321" s="21"/>
      <c r="K321" s="8"/>
      <c r="R321" s="8"/>
      <c r="S321" s="8"/>
      <c r="T321" s="8"/>
      <c r="U321" s="8"/>
      <c r="V321" s="8"/>
      <c r="Z321"/>
      <c r="AD321"/>
    </row>
    <row r="322" spans="6:30" x14ac:dyDescent="0.3">
      <c r="F322" s="8"/>
      <c r="J322" s="21"/>
      <c r="K322" s="8"/>
      <c r="R322" s="8"/>
      <c r="S322" s="8"/>
      <c r="T322" s="8"/>
      <c r="U322" s="8"/>
      <c r="V322" s="8"/>
      <c r="Z322"/>
      <c r="AD322"/>
    </row>
    <row r="323" spans="6:30" x14ac:dyDescent="0.3">
      <c r="F323" s="8"/>
      <c r="J323" s="21"/>
      <c r="K323" s="8"/>
      <c r="R323" s="8"/>
      <c r="S323" s="8"/>
      <c r="T323" s="8"/>
      <c r="U323" s="8"/>
      <c r="V323" s="8"/>
      <c r="Z323"/>
      <c r="AD323"/>
    </row>
    <row r="324" spans="6:30" x14ac:dyDescent="0.3">
      <c r="F324" s="8"/>
      <c r="J324" s="21"/>
      <c r="K324" s="8"/>
      <c r="R324" s="8"/>
      <c r="S324" s="8"/>
      <c r="T324" s="8"/>
      <c r="U324" s="8"/>
      <c r="V324" s="8"/>
      <c r="Z324"/>
      <c r="AD324"/>
    </row>
    <row r="325" spans="6:30" x14ac:dyDescent="0.3">
      <c r="F325" s="8"/>
      <c r="J325" s="21"/>
      <c r="K325" s="8"/>
      <c r="R325" s="8"/>
      <c r="S325" s="8"/>
      <c r="T325" s="8"/>
      <c r="U325" s="8"/>
      <c r="V325" s="8"/>
      <c r="Z325"/>
      <c r="AD325"/>
    </row>
    <row r="326" spans="6:30" x14ac:dyDescent="0.3">
      <c r="F326" s="8"/>
      <c r="J326" s="21"/>
      <c r="K326" s="8"/>
      <c r="R326" s="8"/>
      <c r="S326" s="8"/>
      <c r="T326" s="8"/>
      <c r="U326" s="8"/>
      <c r="V326" s="8"/>
      <c r="Z326"/>
      <c r="AD326"/>
    </row>
    <row r="327" spans="6:30" x14ac:dyDescent="0.3">
      <c r="F327" s="8"/>
      <c r="J327" s="21"/>
      <c r="K327" s="8"/>
      <c r="R327" s="8"/>
      <c r="S327" s="8"/>
      <c r="T327" s="8"/>
      <c r="U327" s="8"/>
      <c r="V327" s="8"/>
      <c r="Z327"/>
      <c r="AD327"/>
    </row>
    <row r="328" spans="6:30" x14ac:dyDescent="0.3">
      <c r="F328" s="8"/>
      <c r="J328" s="21"/>
      <c r="K328" s="8"/>
      <c r="R328" s="8"/>
      <c r="S328" s="8"/>
      <c r="T328" s="8"/>
      <c r="U328" s="8"/>
      <c r="V328" s="8"/>
      <c r="Z328"/>
      <c r="AD328"/>
    </row>
    <row r="329" spans="6:30" x14ac:dyDescent="0.3">
      <c r="F329" s="8"/>
      <c r="J329" s="21"/>
      <c r="K329" s="8"/>
      <c r="R329" s="8"/>
      <c r="S329" s="8"/>
      <c r="T329" s="8"/>
      <c r="U329" s="8"/>
      <c r="V329" s="8"/>
      <c r="Z329"/>
      <c r="AD329"/>
    </row>
    <row r="330" spans="6:30" x14ac:dyDescent="0.3">
      <c r="F330" s="8"/>
      <c r="J330" s="21"/>
      <c r="K330" s="8"/>
      <c r="R330" s="8"/>
      <c r="S330" s="8"/>
      <c r="T330" s="8"/>
      <c r="U330" s="8"/>
      <c r="V330" s="8"/>
      <c r="Z330"/>
      <c r="AD330"/>
    </row>
    <row r="331" spans="6:30" x14ac:dyDescent="0.3">
      <c r="F331" s="8"/>
      <c r="J331" s="21"/>
      <c r="K331" s="8"/>
      <c r="R331" s="8"/>
      <c r="S331" s="8"/>
      <c r="T331" s="8"/>
      <c r="U331" s="8"/>
      <c r="V331" s="8"/>
      <c r="Z331"/>
      <c r="AD331"/>
    </row>
    <row r="332" spans="6:30" x14ac:dyDescent="0.3">
      <c r="F332" s="8"/>
      <c r="J332" s="21"/>
      <c r="K332" s="8"/>
      <c r="R332" s="8"/>
      <c r="S332" s="8"/>
      <c r="T332" s="8"/>
      <c r="U332" s="8"/>
      <c r="V332" s="8"/>
      <c r="Z332"/>
      <c r="AD332"/>
    </row>
    <row r="333" spans="6:30" x14ac:dyDescent="0.3">
      <c r="F333" s="8"/>
      <c r="J333" s="21"/>
      <c r="K333" s="8"/>
      <c r="R333" s="8"/>
      <c r="S333" s="8"/>
      <c r="T333" s="8"/>
      <c r="U333" s="8"/>
      <c r="V333" s="8"/>
      <c r="Z333"/>
      <c r="AD333"/>
    </row>
    <row r="334" spans="6:30" x14ac:dyDescent="0.3">
      <c r="F334" s="8"/>
      <c r="J334" s="21"/>
      <c r="K334" s="8"/>
      <c r="R334" s="8"/>
      <c r="S334" s="8"/>
      <c r="T334" s="8"/>
      <c r="U334" s="8"/>
      <c r="V334" s="8"/>
      <c r="Z334"/>
      <c r="AD334"/>
    </row>
    <row r="335" spans="6:30" x14ac:dyDescent="0.3">
      <c r="F335" s="8"/>
      <c r="J335" s="21"/>
      <c r="K335" s="8"/>
      <c r="R335" s="8"/>
      <c r="S335" s="8"/>
      <c r="T335" s="8"/>
      <c r="U335" s="8"/>
      <c r="V335" s="8"/>
      <c r="Z335"/>
      <c r="AD335"/>
    </row>
    <row r="336" spans="6:30" x14ac:dyDescent="0.3">
      <c r="F336" s="8"/>
      <c r="J336" s="21"/>
      <c r="K336" s="8"/>
      <c r="R336" s="8"/>
      <c r="S336" s="8"/>
      <c r="T336" s="8"/>
      <c r="U336" s="8"/>
      <c r="V336" s="8"/>
      <c r="Z336"/>
      <c r="AD336"/>
    </row>
    <row r="337" spans="6:30" x14ac:dyDescent="0.3">
      <c r="F337" s="8"/>
      <c r="J337" s="21"/>
      <c r="K337" s="8"/>
      <c r="R337" s="8"/>
      <c r="S337" s="8"/>
      <c r="T337" s="8"/>
      <c r="U337" s="8"/>
      <c r="V337" s="8"/>
      <c r="Z337"/>
      <c r="AD337"/>
    </row>
    <row r="338" spans="6:30" x14ac:dyDescent="0.3">
      <c r="F338" s="8"/>
      <c r="J338" s="21"/>
      <c r="K338" s="8"/>
      <c r="R338" s="8"/>
      <c r="S338" s="8"/>
      <c r="T338" s="8"/>
      <c r="U338" s="8"/>
      <c r="V338" s="8"/>
      <c r="Z338"/>
      <c r="AD338"/>
    </row>
    <row r="339" spans="6:30" x14ac:dyDescent="0.3">
      <c r="F339" s="8"/>
      <c r="J339" s="21"/>
      <c r="K339" s="8"/>
      <c r="R339" s="8"/>
      <c r="S339" s="8"/>
      <c r="T339" s="8"/>
      <c r="U339" s="8"/>
      <c r="V339" s="8"/>
      <c r="Z339"/>
      <c r="AD339"/>
    </row>
    <row r="340" spans="6:30" x14ac:dyDescent="0.3">
      <c r="F340" s="8"/>
      <c r="J340" s="21"/>
      <c r="K340" s="8"/>
      <c r="R340" s="8"/>
      <c r="S340" s="8"/>
      <c r="T340" s="8"/>
      <c r="U340" s="8"/>
      <c r="V340" s="8"/>
      <c r="Z340"/>
      <c r="AD340"/>
    </row>
    <row r="341" spans="6:30" x14ac:dyDescent="0.3">
      <c r="F341" s="8"/>
      <c r="J341" s="21"/>
      <c r="K341" s="8"/>
      <c r="R341" s="8"/>
      <c r="S341" s="8"/>
      <c r="T341" s="8"/>
      <c r="U341" s="8"/>
      <c r="V341" s="8"/>
      <c r="Z341"/>
      <c r="AD341"/>
    </row>
    <row r="342" spans="6:30" x14ac:dyDescent="0.3">
      <c r="F342" s="8"/>
      <c r="J342" s="21"/>
      <c r="K342" s="8"/>
      <c r="R342" s="8"/>
      <c r="S342" s="8"/>
      <c r="T342" s="8"/>
      <c r="U342" s="8"/>
      <c r="V342" s="8"/>
      <c r="Z342"/>
      <c r="AD342"/>
    </row>
    <row r="343" spans="6:30" x14ac:dyDescent="0.3">
      <c r="F343" s="8"/>
      <c r="J343" s="21"/>
      <c r="K343" s="8"/>
      <c r="R343" s="8"/>
      <c r="S343" s="8"/>
      <c r="T343" s="8"/>
      <c r="U343" s="8"/>
      <c r="V343" s="8"/>
      <c r="Z343"/>
      <c r="AD343"/>
    </row>
    <row r="344" spans="6:30" x14ac:dyDescent="0.3">
      <c r="F344" s="8"/>
      <c r="J344" s="21"/>
      <c r="K344" s="8"/>
      <c r="R344" s="8"/>
      <c r="S344" s="8"/>
      <c r="T344" s="8"/>
      <c r="U344" s="8"/>
      <c r="V344" s="8"/>
      <c r="Z344"/>
      <c r="AD344"/>
    </row>
    <row r="345" spans="6:30" x14ac:dyDescent="0.3">
      <c r="F345" s="8"/>
      <c r="J345" s="21"/>
      <c r="K345" s="8"/>
      <c r="R345" s="8"/>
      <c r="S345" s="8"/>
      <c r="T345" s="8"/>
      <c r="U345" s="8"/>
      <c r="V345" s="8"/>
      <c r="Z345"/>
      <c r="AD345"/>
    </row>
    <row r="346" spans="6:30" x14ac:dyDescent="0.3">
      <c r="F346" s="8"/>
      <c r="J346" s="21"/>
      <c r="K346" s="8"/>
      <c r="R346" s="8"/>
      <c r="S346" s="8"/>
      <c r="T346" s="8"/>
      <c r="U346" s="8"/>
      <c r="V346" s="8"/>
      <c r="Z346"/>
      <c r="AD346"/>
    </row>
    <row r="347" spans="6:30" x14ac:dyDescent="0.3">
      <c r="F347" s="8"/>
      <c r="J347" s="21"/>
      <c r="K347" s="8"/>
      <c r="R347" s="8"/>
      <c r="S347" s="8"/>
      <c r="T347" s="8"/>
      <c r="U347" s="8"/>
      <c r="V347" s="8"/>
      <c r="Z347"/>
      <c r="AD347"/>
    </row>
    <row r="348" spans="6:30" x14ac:dyDescent="0.3">
      <c r="F348" s="8"/>
      <c r="J348" s="21"/>
      <c r="K348" s="8"/>
      <c r="R348" s="8"/>
      <c r="S348" s="8"/>
      <c r="T348" s="8"/>
      <c r="U348" s="8"/>
      <c r="V348" s="8"/>
      <c r="Z348"/>
      <c r="AD348"/>
    </row>
    <row r="349" spans="6:30" x14ac:dyDescent="0.3">
      <c r="F349" s="8"/>
      <c r="J349" s="21"/>
      <c r="K349" s="8"/>
      <c r="R349" s="8"/>
      <c r="S349" s="8"/>
      <c r="T349" s="8"/>
      <c r="U349" s="8"/>
      <c r="V349" s="8"/>
      <c r="Z349"/>
      <c r="AD349"/>
    </row>
    <row r="350" spans="6:30" x14ac:dyDescent="0.3">
      <c r="F350" s="8"/>
      <c r="J350" s="21"/>
      <c r="K350" s="8"/>
      <c r="R350" s="8"/>
      <c r="S350" s="8"/>
      <c r="T350" s="8"/>
      <c r="U350" s="8"/>
      <c r="V350" s="8"/>
      <c r="Z350"/>
      <c r="AD350"/>
    </row>
    <row r="351" spans="6:30" x14ac:dyDescent="0.3">
      <c r="F351" s="8"/>
      <c r="J351" s="21"/>
      <c r="K351" s="8"/>
      <c r="R351" s="8"/>
      <c r="S351" s="8"/>
      <c r="T351" s="8"/>
      <c r="U351" s="8"/>
      <c r="V351" s="8"/>
      <c r="Z351"/>
      <c r="AD351"/>
    </row>
    <row r="352" spans="6:30" x14ac:dyDescent="0.3">
      <c r="F352" s="8"/>
      <c r="J352" s="21"/>
      <c r="K352" s="8"/>
      <c r="R352" s="8"/>
      <c r="S352" s="8"/>
      <c r="T352" s="8"/>
      <c r="U352" s="8"/>
      <c r="V352" s="8"/>
      <c r="Z352"/>
      <c r="AD352"/>
    </row>
    <row r="353" spans="6:30" x14ac:dyDescent="0.3">
      <c r="F353" s="8"/>
      <c r="J353" s="21"/>
      <c r="K353" s="8"/>
      <c r="R353" s="8"/>
      <c r="S353" s="8"/>
      <c r="T353" s="8"/>
      <c r="U353" s="8"/>
      <c r="V353" s="8"/>
      <c r="Z353"/>
      <c r="AD353"/>
    </row>
    <row r="354" spans="6:30" x14ac:dyDescent="0.3">
      <c r="F354" s="8"/>
      <c r="J354" s="21"/>
      <c r="K354" s="8"/>
      <c r="R354" s="8"/>
      <c r="S354" s="8"/>
      <c r="T354" s="8"/>
      <c r="U354" s="8"/>
      <c r="V354" s="8"/>
      <c r="Z354"/>
      <c r="AD354"/>
    </row>
    <row r="355" spans="6:30" x14ac:dyDescent="0.3">
      <c r="F355" s="8"/>
      <c r="J355" s="21"/>
      <c r="K355" s="8"/>
      <c r="R355" s="8"/>
      <c r="S355" s="8"/>
      <c r="T355" s="8"/>
      <c r="U355" s="8"/>
      <c r="V355" s="8"/>
      <c r="Z355"/>
      <c r="AD355"/>
    </row>
    <row r="356" spans="6:30" x14ac:dyDescent="0.3">
      <c r="F356" s="8"/>
      <c r="J356" s="21"/>
      <c r="K356" s="8"/>
      <c r="R356" s="8"/>
      <c r="S356" s="8"/>
      <c r="T356" s="8"/>
      <c r="U356" s="8"/>
      <c r="V356" s="8"/>
      <c r="Z356"/>
      <c r="AD356"/>
    </row>
    <row r="357" spans="6:30" x14ac:dyDescent="0.3">
      <c r="F357" s="8"/>
      <c r="J357" s="21"/>
      <c r="K357" s="8"/>
      <c r="R357" s="8"/>
      <c r="S357" s="8"/>
      <c r="T357" s="8"/>
      <c r="U357" s="8"/>
      <c r="V357" s="8"/>
      <c r="Z357"/>
      <c r="AD357"/>
    </row>
    <row r="358" spans="6:30" x14ac:dyDescent="0.3">
      <c r="F358" s="8"/>
      <c r="J358" s="21"/>
      <c r="K358" s="8"/>
      <c r="R358" s="8"/>
      <c r="S358" s="8"/>
      <c r="T358" s="8"/>
      <c r="U358" s="8"/>
      <c r="V358" s="8"/>
      <c r="Z358"/>
      <c r="AD358"/>
    </row>
    <row r="359" spans="6:30" x14ac:dyDescent="0.3">
      <c r="F359" s="8"/>
      <c r="J359" s="21"/>
      <c r="K359" s="8"/>
      <c r="R359" s="8"/>
      <c r="S359" s="8"/>
      <c r="T359" s="8"/>
      <c r="U359" s="8"/>
      <c r="V359" s="8"/>
      <c r="Z359"/>
      <c r="AD359"/>
    </row>
    <row r="360" spans="6:30" x14ac:dyDescent="0.3">
      <c r="F360" s="8"/>
      <c r="J360" s="21"/>
      <c r="K360" s="8"/>
      <c r="R360" s="8"/>
      <c r="S360" s="8"/>
      <c r="T360" s="8"/>
      <c r="U360" s="8"/>
      <c r="V360" s="8"/>
      <c r="Z360"/>
      <c r="AD360"/>
    </row>
    <row r="361" spans="6:30" x14ac:dyDescent="0.3">
      <c r="F361" s="8"/>
      <c r="J361" s="21"/>
      <c r="K361" s="8"/>
      <c r="R361" s="8"/>
      <c r="S361" s="8"/>
      <c r="T361" s="8"/>
      <c r="U361" s="8"/>
      <c r="V361" s="8"/>
      <c r="Z361"/>
      <c r="AD361"/>
    </row>
    <row r="362" spans="6:30" x14ac:dyDescent="0.3">
      <c r="F362" s="8"/>
      <c r="J362" s="21"/>
      <c r="K362" s="8"/>
      <c r="R362" s="8"/>
      <c r="S362" s="8"/>
      <c r="T362" s="8"/>
      <c r="U362" s="8"/>
      <c r="V362" s="8"/>
      <c r="Z362"/>
      <c r="AD362"/>
    </row>
    <row r="363" spans="6:30" x14ac:dyDescent="0.3">
      <c r="F363" s="8"/>
      <c r="J363" s="21"/>
      <c r="K363" s="8"/>
      <c r="R363" s="8"/>
      <c r="S363" s="8"/>
      <c r="T363" s="8"/>
      <c r="U363" s="8"/>
      <c r="V363" s="8"/>
      <c r="Z363"/>
      <c r="AD363"/>
    </row>
    <row r="364" spans="6:30" x14ac:dyDescent="0.3">
      <c r="F364" s="8"/>
      <c r="J364" s="21"/>
      <c r="K364" s="8"/>
      <c r="R364" s="8"/>
      <c r="S364" s="8"/>
      <c r="T364" s="8"/>
      <c r="U364" s="8"/>
      <c r="V364" s="8"/>
      <c r="Z364"/>
      <c r="AD364"/>
    </row>
    <row r="365" spans="6:30" x14ac:dyDescent="0.3">
      <c r="F365" s="8"/>
      <c r="J365" s="21"/>
      <c r="K365" s="8"/>
      <c r="R365" s="8"/>
      <c r="S365" s="8"/>
      <c r="T365" s="8"/>
      <c r="U365" s="8"/>
      <c r="V365" s="8"/>
      <c r="Z365"/>
      <c r="AD365"/>
    </row>
    <row r="366" spans="6:30" x14ac:dyDescent="0.3">
      <c r="F366" s="8"/>
      <c r="J366" s="21"/>
      <c r="K366" s="8"/>
      <c r="R366" s="8"/>
      <c r="S366" s="8"/>
      <c r="T366" s="8"/>
      <c r="U366" s="8"/>
      <c r="V366" s="8"/>
      <c r="Z366"/>
      <c r="AD366"/>
    </row>
    <row r="367" spans="6:30" x14ac:dyDescent="0.3">
      <c r="F367" s="8"/>
      <c r="J367" s="21"/>
      <c r="K367" s="8"/>
      <c r="R367" s="8"/>
      <c r="S367" s="8"/>
      <c r="T367" s="8"/>
      <c r="U367" s="8"/>
      <c r="V367" s="8"/>
      <c r="Z367"/>
      <c r="AD367"/>
    </row>
    <row r="368" spans="6:30" x14ac:dyDescent="0.3">
      <c r="F368" s="8"/>
      <c r="J368" s="21"/>
      <c r="K368" s="8"/>
      <c r="R368" s="8"/>
      <c r="S368" s="8"/>
      <c r="T368" s="8"/>
      <c r="U368" s="8"/>
      <c r="V368" s="8"/>
      <c r="Z368"/>
      <c r="AD368"/>
    </row>
    <row r="369" spans="6:30" x14ac:dyDescent="0.3">
      <c r="F369" s="8"/>
      <c r="J369" s="21"/>
      <c r="K369" s="8"/>
      <c r="R369" s="8"/>
      <c r="S369" s="8"/>
      <c r="T369" s="8"/>
      <c r="U369" s="8"/>
      <c r="V369" s="8"/>
      <c r="Z369"/>
      <c r="AD369"/>
    </row>
    <row r="370" spans="6:30" x14ac:dyDescent="0.3">
      <c r="F370" s="8"/>
      <c r="J370" s="21"/>
      <c r="K370" s="8"/>
      <c r="R370" s="8"/>
      <c r="S370" s="8"/>
      <c r="T370" s="8"/>
      <c r="U370" s="8"/>
      <c r="V370" s="8"/>
      <c r="Z370"/>
      <c r="AD370"/>
    </row>
    <row r="371" spans="6:30" x14ac:dyDescent="0.3">
      <c r="F371" s="8"/>
      <c r="J371" s="21"/>
      <c r="K371" s="8"/>
      <c r="R371" s="8"/>
      <c r="S371" s="8"/>
      <c r="T371" s="8"/>
      <c r="U371" s="8"/>
      <c r="V371" s="8"/>
      <c r="Z371"/>
      <c r="AD371"/>
    </row>
    <row r="372" spans="6:30" x14ac:dyDescent="0.3">
      <c r="F372" s="8"/>
      <c r="J372" s="21"/>
      <c r="K372" s="8"/>
      <c r="R372" s="8"/>
      <c r="S372" s="8"/>
      <c r="T372" s="8"/>
      <c r="U372" s="8"/>
      <c r="V372" s="8"/>
      <c r="Z372"/>
      <c r="AD372"/>
    </row>
    <row r="373" spans="6:30" x14ac:dyDescent="0.3">
      <c r="F373" s="8"/>
      <c r="J373" s="21"/>
      <c r="K373" s="8"/>
      <c r="R373" s="8"/>
      <c r="S373" s="8"/>
      <c r="T373" s="8"/>
      <c r="U373" s="8"/>
      <c r="V373" s="8"/>
      <c r="Z373"/>
      <c r="AD373"/>
    </row>
    <row r="374" spans="6:30" x14ac:dyDescent="0.3">
      <c r="F374" s="8"/>
      <c r="J374" s="21"/>
      <c r="K374" s="8"/>
      <c r="R374" s="8"/>
      <c r="S374" s="8"/>
      <c r="T374" s="8"/>
      <c r="U374" s="8"/>
      <c r="V374" s="8"/>
      <c r="Z374"/>
      <c r="AD374"/>
    </row>
    <row r="375" spans="6:30" x14ac:dyDescent="0.3">
      <c r="F375" s="8"/>
      <c r="J375" s="21"/>
      <c r="K375" s="8"/>
      <c r="R375" s="8"/>
      <c r="S375" s="8"/>
      <c r="T375" s="8"/>
      <c r="U375" s="8"/>
      <c r="V375" s="8"/>
      <c r="Z375"/>
      <c r="AD375"/>
    </row>
    <row r="376" spans="6:30" x14ac:dyDescent="0.3">
      <c r="F376" s="8"/>
      <c r="J376" s="21"/>
      <c r="K376" s="8"/>
      <c r="R376" s="8"/>
      <c r="S376" s="8"/>
      <c r="T376" s="8"/>
      <c r="U376" s="8"/>
      <c r="V376" s="8"/>
      <c r="Z376"/>
      <c r="AD376"/>
    </row>
    <row r="377" spans="6:30" x14ac:dyDescent="0.3">
      <c r="F377" s="8"/>
      <c r="J377" s="21"/>
      <c r="K377" s="8"/>
      <c r="R377" s="8"/>
      <c r="S377" s="8"/>
      <c r="T377" s="8"/>
      <c r="U377" s="8"/>
      <c r="V377" s="8"/>
      <c r="Z377"/>
      <c r="AD377"/>
    </row>
    <row r="378" spans="6:30" x14ac:dyDescent="0.3">
      <c r="F378" s="8"/>
      <c r="J378" s="21"/>
      <c r="K378" s="8"/>
      <c r="R378" s="8"/>
      <c r="S378" s="8"/>
      <c r="T378" s="8"/>
      <c r="U378" s="8"/>
      <c r="V378" s="8"/>
      <c r="Z378"/>
      <c r="AD378"/>
    </row>
    <row r="379" spans="6:30" x14ac:dyDescent="0.3">
      <c r="F379" s="8"/>
      <c r="J379" s="21"/>
      <c r="K379" s="8"/>
      <c r="R379" s="8"/>
      <c r="S379" s="8"/>
      <c r="T379" s="8"/>
      <c r="U379" s="8"/>
      <c r="V379" s="8"/>
      <c r="Z379"/>
      <c r="AD379"/>
    </row>
    <row r="380" spans="6:30" x14ac:dyDescent="0.3">
      <c r="F380" s="8"/>
      <c r="J380" s="21"/>
      <c r="K380" s="8"/>
      <c r="R380" s="8"/>
      <c r="S380" s="8"/>
      <c r="T380" s="8"/>
      <c r="U380" s="8"/>
      <c r="V380" s="8"/>
      <c r="Z380"/>
      <c r="AD380"/>
    </row>
    <row r="381" spans="6:30" x14ac:dyDescent="0.3">
      <c r="F381" s="8"/>
      <c r="J381" s="21"/>
      <c r="K381" s="8"/>
      <c r="R381" s="8"/>
      <c r="S381" s="8"/>
      <c r="T381" s="8"/>
      <c r="U381" s="8"/>
      <c r="V381" s="8"/>
      <c r="Z381"/>
      <c r="AD381"/>
    </row>
    <row r="382" spans="6:30" x14ac:dyDescent="0.3">
      <c r="F382" s="8"/>
      <c r="J382" s="21"/>
      <c r="K382" s="8"/>
      <c r="R382" s="8"/>
      <c r="S382" s="8"/>
      <c r="T382" s="8"/>
      <c r="U382" s="8"/>
      <c r="V382" s="8"/>
      <c r="Z382"/>
      <c r="AD382"/>
    </row>
    <row r="383" spans="6:30" x14ac:dyDescent="0.3">
      <c r="F383" s="8"/>
      <c r="J383" s="21"/>
      <c r="K383" s="8"/>
      <c r="R383" s="8"/>
      <c r="S383" s="8"/>
      <c r="T383" s="8"/>
      <c r="U383" s="8"/>
      <c r="V383" s="8"/>
      <c r="Z383"/>
      <c r="AD383"/>
    </row>
    <row r="384" spans="6:30" x14ac:dyDescent="0.3">
      <c r="F384" s="8"/>
      <c r="J384" s="21"/>
      <c r="K384" s="8"/>
      <c r="R384" s="8"/>
      <c r="S384" s="8"/>
      <c r="T384" s="8"/>
      <c r="U384" s="8"/>
      <c r="V384" s="8"/>
      <c r="Z384"/>
      <c r="AD384"/>
    </row>
    <row r="385" spans="6:30" x14ac:dyDescent="0.3">
      <c r="F385" s="8"/>
      <c r="J385" s="21"/>
      <c r="K385" s="8"/>
      <c r="R385" s="8"/>
      <c r="S385" s="8"/>
      <c r="T385" s="8"/>
      <c r="U385" s="8"/>
      <c r="V385" s="8"/>
      <c r="Z385"/>
      <c r="AD385"/>
    </row>
    <row r="386" spans="6:30" x14ac:dyDescent="0.3">
      <c r="F386" s="8"/>
      <c r="J386" s="21"/>
      <c r="K386" s="8"/>
      <c r="R386" s="8"/>
      <c r="S386" s="8"/>
      <c r="T386" s="8"/>
      <c r="U386" s="8"/>
      <c r="V386" s="8"/>
      <c r="Z386"/>
      <c r="AD386"/>
    </row>
    <row r="387" spans="6:30" x14ac:dyDescent="0.3">
      <c r="F387" s="8"/>
      <c r="J387" s="21"/>
      <c r="K387" s="8"/>
      <c r="R387" s="8"/>
      <c r="S387" s="8"/>
      <c r="T387" s="8"/>
      <c r="U387" s="8"/>
      <c r="V387" s="8"/>
      <c r="Z387"/>
      <c r="AD387"/>
    </row>
    <row r="388" spans="6:30" x14ac:dyDescent="0.3">
      <c r="F388" s="8"/>
      <c r="J388" s="21"/>
      <c r="K388" s="8"/>
      <c r="R388" s="8"/>
      <c r="S388" s="8"/>
      <c r="T388" s="8"/>
      <c r="U388" s="8"/>
      <c r="V388" s="8"/>
      <c r="Z388"/>
      <c r="AD388"/>
    </row>
    <row r="389" spans="6:30" x14ac:dyDescent="0.3">
      <c r="F389" s="8"/>
      <c r="J389" s="21"/>
      <c r="K389" s="8"/>
      <c r="R389" s="8"/>
      <c r="S389" s="8"/>
      <c r="T389" s="8"/>
      <c r="U389" s="8"/>
      <c r="V389" s="8"/>
      <c r="Z389"/>
      <c r="AD389"/>
    </row>
    <row r="390" spans="6:30" x14ac:dyDescent="0.3">
      <c r="F390" s="8"/>
      <c r="J390" s="21"/>
      <c r="K390" s="8"/>
      <c r="R390" s="8"/>
      <c r="S390" s="8"/>
      <c r="T390" s="8"/>
      <c r="U390" s="8"/>
      <c r="V390" s="8"/>
      <c r="Z390"/>
      <c r="AD390"/>
    </row>
    <row r="391" spans="6:30" x14ac:dyDescent="0.3">
      <c r="F391" s="8"/>
      <c r="J391" s="21"/>
      <c r="K391" s="8"/>
      <c r="R391" s="8"/>
      <c r="S391" s="8"/>
      <c r="T391" s="8"/>
      <c r="U391" s="8"/>
      <c r="V391" s="8"/>
      <c r="Z391"/>
      <c r="AD391"/>
    </row>
    <row r="392" spans="6:30" x14ac:dyDescent="0.3">
      <c r="F392" s="8"/>
      <c r="J392" s="21"/>
      <c r="K392" s="8"/>
      <c r="R392" s="8"/>
      <c r="S392" s="8"/>
      <c r="T392" s="8"/>
      <c r="U392" s="8"/>
      <c r="V392" s="8"/>
      <c r="Z392"/>
      <c r="AD392"/>
    </row>
    <row r="393" spans="6:30" x14ac:dyDescent="0.3">
      <c r="F393" s="8"/>
      <c r="J393" s="21"/>
      <c r="K393" s="8"/>
      <c r="R393" s="8"/>
      <c r="S393" s="8"/>
      <c r="T393" s="8"/>
      <c r="U393" s="8"/>
      <c r="V393" s="8"/>
      <c r="Z393"/>
      <c r="AD393"/>
    </row>
    <row r="394" spans="6:30" x14ac:dyDescent="0.3">
      <c r="F394" s="8"/>
      <c r="J394" s="21"/>
      <c r="K394" s="8"/>
      <c r="R394" s="8"/>
      <c r="S394" s="8"/>
      <c r="T394" s="8"/>
      <c r="U394" s="8"/>
      <c r="V394" s="8"/>
      <c r="Z394"/>
      <c r="AD394"/>
    </row>
    <row r="395" spans="6:30" x14ac:dyDescent="0.3">
      <c r="F395" s="8"/>
      <c r="J395" s="21"/>
      <c r="K395" s="8"/>
      <c r="R395" s="8"/>
      <c r="S395" s="8"/>
      <c r="T395" s="8"/>
      <c r="U395" s="8"/>
      <c r="V395" s="8"/>
      <c r="Z395"/>
      <c r="AD395"/>
    </row>
    <row r="396" spans="6:30" x14ac:dyDescent="0.3">
      <c r="F396" s="8"/>
      <c r="J396" s="21"/>
      <c r="K396" s="8"/>
      <c r="R396" s="8"/>
      <c r="S396" s="8"/>
      <c r="T396" s="8"/>
      <c r="U396" s="8"/>
      <c r="V396" s="8"/>
      <c r="Z396"/>
      <c r="AD396"/>
    </row>
    <row r="397" spans="6:30" x14ac:dyDescent="0.3">
      <c r="F397" s="8"/>
      <c r="J397" s="21"/>
      <c r="K397" s="8"/>
      <c r="R397" s="8"/>
      <c r="S397" s="8"/>
      <c r="T397" s="8"/>
      <c r="U397" s="8"/>
      <c r="V397" s="8"/>
      <c r="Z397"/>
      <c r="AD397"/>
    </row>
    <row r="398" spans="6:30" x14ac:dyDescent="0.3">
      <c r="F398" s="8"/>
      <c r="J398" s="21"/>
      <c r="K398" s="8"/>
      <c r="R398" s="8"/>
      <c r="S398" s="8"/>
      <c r="T398" s="8"/>
      <c r="U398" s="8"/>
      <c r="V398" s="8"/>
      <c r="Z398"/>
      <c r="AD398"/>
    </row>
    <row r="399" spans="6:30" x14ac:dyDescent="0.3">
      <c r="F399" s="8"/>
      <c r="J399" s="21"/>
      <c r="K399" s="8"/>
      <c r="R399" s="8"/>
      <c r="S399" s="8"/>
      <c r="T399" s="8"/>
      <c r="U399" s="8"/>
      <c r="V399" s="8"/>
      <c r="Z399"/>
      <c r="AD399"/>
    </row>
    <row r="400" spans="6:30" x14ac:dyDescent="0.3">
      <c r="F400" s="8"/>
      <c r="J400" s="21"/>
      <c r="K400" s="8"/>
      <c r="R400" s="8"/>
      <c r="S400" s="8"/>
      <c r="T400" s="8"/>
      <c r="U400" s="8"/>
      <c r="V400" s="8"/>
      <c r="Z400"/>
      <c r="AD400"/>
    </row>
    <row r="401" spans="6:30" x14ac:dyDescent="0.3">
      <c r="F401" s="8"/>
      <c r="J401" s="21"/>
      <c r="K401" s="8"/>
      <c r="R401" s="8"/>
      <c r="S401" s="8"/>
      <c r="T401" s="8"/>
      <c r="U401" s="8"/>
      <c r="V401" s="8"/>
      <c r="Z401"/>
      <c r="AD401"/>
    </row>
    <row r="402" spans="6:30" x14ac:dyDescent="0.3">
      <c r="F402" s="8"/>
      <c r="J402" s="21"/>
      <c r="K402" s="8"/>
      <c r="R402" s="8"/>
      <c r="S402" s="8"/>
      <c r="T402" s="8"/>
      <c r="U402" s="8"/>
      <c r="V402" s="8"/>
      <c r="Z402"/>
      <c r="AD402"/>
    </row>
    <row r="403" spans="6:30" x14ac:dyDescent="0.3">
      <c r="F403" s="8"/>
      <c r="J403" s="21"/>
      <c r="K403" s="8"/>
      <c r="R403" s="8"/>
      <c r="S403" s="8"/>
      <c r="T403" s="8"/>
      <c r="U403" s="8"/>
      <c r="V403" s="8"/>
      <c r="Z403"/>
      <c r="AD403"/>
    </row>
    <row r="404" spans="6:30" x14ac:dyDescent="0.3">
      <c r="F404" s="8"/>
      <c r="J404" s="21"/>
      <c r="K404" s="8"/>
      <c r="R404" s="8"/>
      <c r="S404" s="8"/>
      <c r="T404" s="8"/>
      <c r="U404" s="8"/>
      <c r="V404" s="8"/>
      <c r="Z404"/>
      <c r="AD404"/>
    </row>
    <row r="405" spans="6:30" x14ac:dyDescent="0.3">
      <c r="F405" s="8"/>
      <c r="J405" s="21"/>
      <c r="K405" s="8"/>
      <c r="R405" s="8"/>
      <c r="S405" s="8"/>
      <c r="T405" s="8"/>
      <c r="U405" s="8"/>
      <c r="V405" s="8"/>
      <c r="Z405"/>
      <c r="AD405"/>
    </row>
    <row r="406" spans="6:30" x14ac:dyDescent="0.3">
      <c r="F406" s="8"/>
      <c r="J406" s="21"/>
      <c r="K406" s="8"/>
      <c r="R406" s="8"/>
      <c r="S406" s="8"/>
      <c r="T406" s="8"/>
      <c r="U406" s="8"/>
      <c r="V406" s="8"/>
      <c r="Z406"/>
      <c r="AD406"/>
    </row>
    <row r="407" spans="6:30" x14ac:dyDescent="0.3">
      <c r="F407" s="8"/>
      <c r="J407" s="21"/>
      <c r="K407" s="8"/>
      <c r="R407" s="8"/>
      <c r="S407" s="8"/>
      <c r="T407" s="8"/>
      <c r="U407" s="8"/>
      <c r="V407" s="8"/>
      <c r="Z407"/>
      <c r="AD407"/>
    </row>
    <row r="408" spans="6:30" x14ac:dyDescent="0.3">
      <c r="F408" s="8"/>
      <c r="J408" s="21"/>
      <c r="K408" s="8"/>
      <c r="R408" s="8"/>
      <c r="S408" s="8"/>
      <c r="T408" s="8"/>
      <c r="U408" s="8"/>
      <c r="V408" s="8"/>
      <c r="Z408"/>
      <c r="AD408"/>
    </row>
    <row r="409" spans="6:30" x14ac:dyDescent="0.3">
      <c r="F409" s="8"/>
      <c r="J409" s="21"/>
      <c r="K409" s="8"/>
      <c r="R409" s="8"/>
      <c r="S409" s="8"/>
      <c r="T409" s="8"/>
      <c r="U409" s="8"/>
      <c r="V409" s="8"/>
      <c r="Z409"/>
      <c r="AD409"/>
    </row>
    <row r="410" spans="6:30" x14ac:dyDescent="0.3">
      <c r="F410" s="8"/>
      <c r="J410" s="21"/>
      <c r="K410" s="8"/>
      <c r="R410" s="8"/>
      <c r="S410" s="8"/>
      <c r="T410" s="8"/>
      <c r="U410" s="8"/>
      <c r="V410" s="8"/>
      <c r="Z410"/>
      <c r="AD410"/>
    </row>
    <row r="411" spans="6:30" x14ac:dyDescent="0.3">
      <c r="F411" s="8"/>
      <c r="J411" s="21"/>
      <c r="K411" s="8"/>
      <c r="R411" s="8"/>
      <c r="S411" s="8"/>
      <c r="T411" s="8"/>
      <c r="U411" s="8"/>
      <c r="V411" s="8"/>
      <c r="Z411"/>
      <c r="AD411"/>
    </row>
    <row r="412" spans="6:30" x14ac:dyDescent="0.3">
      <c r="F412" s="8"/>
      <c r="J412" s="21"/>
      <c r="K412" s="8"/>
      <c r="R412" s="8"/>
      <c r="S412" s="8"/>
      <c r="T412" s="8"/>
      <c r="U412" s="8"/>
      <c r="V412" s="8"/>
      <c r="Z412"/>
      <c r="AD412"/>
    </row>
    <row r="413" spans="6:30" x14ac:dyDescent="0.3">
      <c r="F413" s="8"/>
      <c r="J413" s="21"/>
      <c r="K413" s="8"/>
      <c r="R413" s="8"/>
      <c r="S413" s="8"/>
      <c r="T413" s="8"/>
      <c r="U413" s="8"/>
      <c r="V413" s="8"/>
      <c r="Z413"/>
      <c r="AD413"/>
    </row>
    <row r="414" spans="6:30" x14ac:dyDescent="0.3">
      <c r="F414" s="8"/>
      <c r="J414" s="21"/>
      <c r="K414" s="8"/>
      <c r="R414" s="8"/>
      <c r="S414" s="8"/>
      <c r="T414" s="8"/>
      <c r="U414" s="8"/>
      <c r="V414" s="8"/>
      <c r="Z414"/>
      <c r="AD414"/>
    </row>
    <row r="415" spans="6:30" x14ac:dyDescent="0.3">
      <c r="F415" s="8"/>
      <c r="J415" s="21"/>
      <c r="K415" s="8"/>
      <c r="R415" s="8"/>
      <c r="S415" s="8"/>
      <c r="T415" s="8"/>
      <c r="U415" s="8"/>
      <c r="V415" s="8"/>
      <c r="Z415"/>
      <c r="AD415"/>
    </row>
    <row r="416" spans="6:30" x14ac:dyDescent="0.3">
      <c r="F416" s="8"/>
      <c r="J416" s="21"/>
      <c r="K416" s="8"/>
      <c r="R416" s="8"/>
      <c r="S416" s="8"/>
      <c r="T416" s="8"/>
      <c r="U416" s="8"/>
      <c r="V416" s="8"/>
      <c r="Z416"/>
      <c r="AD416"/>
    </row>
    <row r="417" spans="6:30" x14ac:dyDescent="0.3">
      <c r="F417" s="8"/>
      <c r="J417" s="21"/>
      <c r="K417" s="8"/>
      <c r="R417" s="8"/>
      <c r="S417" s="8"/>
      <c r="T417" s="8"/>
      <c r="U417" s="8"/>
      <c r="V417" s="8"/>
      <c r="Z417"/>
      <c r="AD417"/>
    </row>
    <row r="418" spans="6:30" x14ac:dyDescent="0.3">
      <c r="F418" s="8"/>
      <c r="J418" s="21"/>
      <c r="K418" s="8"/>
      <c r="R418" s="8"/>
      <c r="S418" s="8"/>
      <c r="T418" s="8"/>
      <c r="U418" s="8"/>
      <c r="V418" s="8"/>
      <c r="Z418"/>
      <c r="AD418"/>
    </row>
    <row r="419" spans="6:30" x14ac:dyDescent="0.3">
      <c r="F419" s="8"/>
      <c r="J419" s="21"/>
      <c r="K419" s="8"/>
      <c r="R419" s="8"/>
      <c r="S419" s="8"/>
      <c r="T419" s="8"/>
      <c r="U419" s="8"/>
      <c r="V419" s="8"/>
      <c r="Z419"/>
      <c r="AD419"/>
    </row>
    <row r="420" spans="6:30" x14ac:dyDescent="0.3">
      <c r="F420" s="8"/>
      <c r="J420" s="21"/>
      <c r="K420" s="8"/>
      <c r="R420" s="8"/>
      <c r="S420" s="8"/>
      <c r="T420" s="8"/>
      <c r="U420" s="8"/>
      <c r="V420" s="8"/>
      <c r="Z420"/>
      <c r="AD420"/>
    </row>
    <row r="421" spans="6:30" x14ac:dyDescent="0.3">
      <c r="F421" s="8"/>
      <c r="J421" s="21"/>
      <c r="K421" s="8"/>
      <c r="R421" s="8"/>
      <c r="S421" s="8"/>
      <c r="T421" s="8"/>
      <c r="U421" s="8"/>
      <c r="V421" s="8"/>
      <c r="Z421"/>
      <c r="AD421"/>
    </row>
    <row r="422" spans="6:30" x14ac:dyDescent="0.3">
      <c r="F422" s="8"/>
      <c r="J422" s="21"/>
      <c r="K422" s="8"/>
      <c r="R422" s="8"/>
      <c r="S422" s="8"/>
      <c r="T422" s="8"/>
      <c r="U422" s="8"/>
      <c r="V422" s="8"/>
      <c r="Z422"/>
      <c r="AD422"/>
    </row>
    <row r="423" spans="6:30" x14ac:dyDescent="0.3">
      <c r="F423" s="8"/>
      <c r="J423" s="21"/>
      <c r="K423" s="8"/>
      <c r="R423" s="8"/>
      <c r="S423" s="8"/>
      <c r="T423" s="8"/>
      <c r="U423" s="8"/>
      <c r="V423" s="8"/>
      <c r="Z423"/>
      <c r="AD423"/>
    </row>
    <row r="424" spans="6:30" x14ac:dyDescent="0.3">
      <c r="F424" s="8"/>
      <c r="J424" s="21"/>
      <c r="K424" s="8"/>
      <c r="R424" s="8"/>
      <c r="S424" s="8"/>
      <c r="T424" s="8"/>
      <c r="U424" s="8"/>
      <c r="V424" s="8"/>
      <c r="Z424"/>
      <c r="AD424"/>
    </row>
    <row r="425" spans="6:30" x14ac:dyDescent="0.3">
      <c r="F425" s="8"/>
      <c r="J425" s="21"/>
      <c r="K425" s="8"/>
      <c r="R425" s="8"/>
      <c r="S425" s="8"/>
      <c r="T425" s="8"/>
      <c r="U425" s="8"/>
      <c r="V425" s="8"/>
      <c r="Z425"/>
      <c r="AD425"/>
    </row>
    <row r="426" spans="6:30" x14ac:dyDescent="0.3">
      <c r="F426" s="8"/>
      <c r="J426" s="21"/>
      <c r="K426" s="8"/>
      <c r="R426" s="8"/>
      <c r="S426" s="8"/>
      <c r="T426" s="8"/>
      <c r="U426" s="8"/>
      <c r="V426" s="8"/>
      <c r="Z426"/>
      <c r="AD426"/>
    </row>
    <row r="427" spans="6:30" x14ac:dyDescent="0.3">
      <c r="F427" s="8"/>
      <c r="J427" s="21"/>
      <c r="K427" s="8"/>
      <c r="R427" s="8"/>
      <c r="S427" s="8"/>
      <c r="T427" s="8"/>
      <c r="U427" s="8"/>
      <c r="V427" s="8"/>
      <c r="Z427"/>
      <c r="AD427"/>
    </row>
    <row r="428" spans="6:30" x14ac:dyDescent="0.3">
      <c r="F428" s="8"/>
      <c r="J428" s="21"/>
      <c r="K428" s="8"/>
      <c r="R428" s="8"/>
      <c r="S428" s="8"/>
      <c r="T428" s="8"/>
      <c r="U428" s="8"/>
      <c r="V428" s="8"/>
      <c r="Z428"/>
      <c r="AD428"/>
    </row>
    <row r="429" spans="6:30" x14ac:dyDescent="0.3">
      <c r="F429" s="8"/>
      <c r="J429" s="21"/>
      <c r="K429" s="8"/>
      <c r="R429" s="8"/>
      <c r="S429" s="8"/>
      <c r="T429" s="8"/>
      <c r="U429" s="8"/>
      <c r="V429" s="8"/>
      <c r="Z429"/>
      <c r="AD429"/>
    </row>
    <row r="430" spans="6:30" x14ac:dyDescent="0.3">
      <c r="F430" s="8"/>
      <c r="J430" s="21"/>
      <c r="K430" s="8"/>
      <c r="R430" s="8"/>
      <c r="S430" s="8"/>
      <c r="T430" s="8"/>
      <c r="U430" s="8"/>
      <c r="V430" s="8"/>
      <c r="Z430"/>
      <c r="AD430"/>
    </row>
    <row r="431" spans="6:30" x14ac:dyDescent="0.3">
      <c r="F431" s="8"/>
      <c r="J431" s="21"/>
      <c r="K431" s="8"/>
      <c r="R431" s="8"/>
      <c r="S431" s="8"/>
      <c r="T431" s="8"/>
      <c r="U431" s="8"/>
      <c r="V431" s="8"/>
      <c r="Z431"/>
      <c r="AD431"/>
    </row>
    <row r="432" spans="6:30" x14ac:dyDescent="0.3">
      <c r="F432" s="8"/>
      <c r="J432" s="21"/>
      <c r="K432" s="8"/>
      <c r="R432" s="8"/>
      <c r="S432" s="8"/>
      <c r="T432" s="8"/>
      <c r="U432" s="8"/>
      <c r="V432" s="8"/>
      <c r="Z432"/>
      <c r="AD432"/>
    </row>
    <row r="433" spans="6:30" x14ac:dyDescent="0.3">
      <c r="F433" s="8"/>
      <c r="J433" s="21"/>
      <c r="K433" s="8"/>
      <c r="R433" s="8"/>
      <c r="S433" s="8"/>
      <c r="T433" s="8"/>
      <c r="U433" s="8"/>
      <c r="V433" s="8"/>
      <c r="Z433"/>
      <c r="AD433"/>
    </row>
    <row r="434" spans="6:30" x14ac:dyDescent="0.3">
      <c r="F434" s="8"/>
      <c r="J434" s="21"/>
      <c r="K434" s="8"/>
      <c r="R434" s="8"/>
      <c r="S434" s="8"/>
      <c r="T434" s="8"/>
      <c r="U434" s="8"/>
      <c r="V434" s="8"/>
      <c r="Z434"/>
      <c r="AD434"/>
    </row>
    <row r="435" spans="6:30" x14ac:dyDescent="0.3">
      <c r="F435" s="8"/>
      <c r="J435" s="21"/>
      <c r="K435" s="8"/>
      <c r="R435" s="8"/>
      <c r="S435" s="8"/>
      <c r="T435" s="8"/>
      <c r="U435" s="8"/>
      <c r="V435" s="8"/>
      <c r="Z435"/>
      <c r="AD435"/>
    </row>
    <row r="436" spans="6:30" x14ac:dyDescent="0.3">
      <c r="F436" s="8"/>
      <c r="J436" s="21"/>
      <c r="K436" s="8"/>
      <c r="R436" s="8"/>
      <c r="S436" s="8"/>
      <c r="T436" s="8"/>
      <c r="U436" s="8"/>
      <c r="V436" s="8"/>
      <c r="Z436"/>
      <c r="AD436"/>
    </row>
    <row r="437" spans="6:30" x14ac:dyDescent="0.3">
      <c r="F437" s="8"/>
      <c r="J437" s="21"/>
      <c r="K437" s="8"/>
      <c r="R437" s="8"/>
      <c r="S437" s="8"/>
      <c r="T437" s="8"/>
      <c r="U437" s="8"/>
      <c r="V437" s="8"/>
      <c r="Z437"/>
      <c r="AD437"/>
    </row>
    <row r="438" spans="6:30" x14ac:dyDescent="0.3">
      <c r="F438" s="8"/>
      <c r="J438" s="21"/>
      <c r="K438" s="8"/>
      <c r="R438" s="8"/>
      <c r="S438" s="8"/>
      <c r="T438" s="8"/>
      <c r="U438" s="8"/>
      <c r="V438" s="8"/>
      <c r="Z438"/>
      <c r="AD438"/>
    </row>
    <row r="439" spans="6:30" x14ac:dyDescent="0.3">
      <c r="F439" s="8"/>
      <c r="J439" s="21"/>
      <c r="K439" s="8"/>
      <c r="R439" s="8"/>
      <c r="S439" s="8"/>
      <c r="T439" s="8"/>
      <c r="U439" s="8"/>
      <c r="V439" s="8"/>
      <c r="Z439"/>
      <c r="AD439"/>
    </row>
    <row r="440" spans="6:30" x14ac:dyDescent="0.3">
      <c r="F440" s="8"/>
      <c r="J440" s="21"/>
      <c r="K440" s="8"/>
      <c r="R440" s="8"/>
      <c r="S440" s="8"/>
      <c r="T440" s="8"/>
      <c r="U440" s="8"/>
      <c r="V440" s="8"/>
      <c r="Z440"/>
      <c r="AD440"/>
    </row>
    <row r="441" spans="6:30" x14ac:dyDescent="0.3">
      <c r="F441" s="8"/>
      <c r="J441" s="21"/>
      <c r="K441" s="8"/>
      <c r="R441" s="8"/>
      <c r="S441" s="8"/>
      <c r="T441" s="8"/>
      <c r="U441" s="8"/>
      <c r="V441" s="8"/>
      <c r="Z441"/>
      <c r="AD441"/>
    </row>
    <row r="442" spans="6:30" x14ac:dyDescent="0.3">
      <c r="F442" s="8"/>
      <c r="J442" s="21"/>
      <c r="K442" s="8"/>
      <c r="R442" s="8"/>
      <c r="S442" s="8"/>
      <c r="T442" s="8"/>
      <c r="U442" s="8"/>
      <c r="V442" s="8"/>
      <c r="Z442"/>
      <c r="AD442"/>
    </row>
    <row r="443" spans="6:30" x14ac:dyDescent="0.3">
      <c r="F443" s="8"/>
      <c r="J443" s="21"/>
      <c r="K443" s="8"/>
      <c r="R443" s="8"/>
      <c r="S443" s="8"/>
      <c r="T443" s="8"/>
      <c r="U443" s="8"/>
      <c r="V443" s="8"/>
      <c r="Z443"/>
      <c r="AD443"/>
    </row>
    <row r="444" spans="6:30" x14ac:dyDescent="0.3">
      <c r="F444" s="8"/>
      <c r="J444" s="21"/>
      <c r="K444" s="8"/>
      <c r="R444" s="8"/>
      <c r="S444" s="8"/>
      <c r="T444" s="8"/>
      <c r="U444" s="8"/>
      <c r="V444" s="8"/>
      <c r="Z444"/>
      <c r="AD444"/>
    </row>
    <row r="445" spans="6:30" x14ac:dyDescent="0.3">
      <c r="F445" s="8"/>
      <c r="J445" s="21"/>
      <c r="K445" s="8"/>
      <c r="R445" s="8"/>
      <c r="S445" s="8"/>
      <c r="T445" s="8"/>
      <c r="U445" s="8"/>
      <c r="V445" s="8"/>
      <c r="Z445"/>
      <c r="AD445"/>
    </row>
    <row r="446" spans="6:30" x14ac:dyDescent="0.3">
      <c r="F446" s="8"/>
      <c r="J446" s="21"/>
      <c r="K446" s="8"/>
      <c r="R446" s="8"/>
      <c r="S446" s="8"/>
      <c r="T446" s="8"/>
      <c r="U446" s="8"/>
      <c r="V446" s="8"/>
      <c r="Z446"/>
      <c r="AD446"/>
    </row>
    <row r="447" spans="6:30" x14ac:dyDescent="0.3">
      <c r="F447" s="8"/>
      <c r="J447" s="21"/>
      <c r="K447" s="8"/>
      <c r="R447" s="8"/>
      <c r="S447" s="8"/>
      <c r="T447" s="8"/>
      <c r="U447" s="8"/>
      <c r="V447" s="8"/>
      <c r="Z447"/>
      <c r="AD447"/>
    </row>
    <row r="448" spans="6:30" x14ac:dyDescent="0.3">
      <c r="F448" s="8"/>
      <c r="J448" s="21"/>
      <c r="K448" s="8"/>
      <c r="R448" s="8"/>
      <c r="S448" s="8"/>
      <c r="T448" s="8"/>
      <c r="U448" s="8"/>
      <c r="V448" s="8"/>
      <c r="Z448"/>
      <c r="AD448"/>
    </row>
    <row r="449" spans="6:30" x14ac:dyDescent="0.3">
      <c r="F449" s="8"/>
      <c r="J449" s="21"/>
      <c r="K449" s="8"/>
      <c r="R449" s="8"/>
      <c r="S449" s="8"/>
      <c r="T449" s="8"/>
      <c r="U449" s="8"/>
      <c r="V449" s="8"/>
      <c r="Z449"/>
      <c r="AD449"/>
    </row>
    <row r="450" spans="6:30" x14ac:dyDescent="0.3">
      <c r="F450" s="8"/>
      <c r="J450" s="21"/>
      <c r="K450" s="8"/>
      <c r="R450" s="8"/>
      <c r="S450" s="8"/>
      <c r="T450" s="8"/>
      <c r="U450" s="8"/>
      <c r="V450" s="8"/>
      <c r="Z450"/>
      <c r="AD450"/>
    </row>
    <row r="451" spans="6:30" x14ac:dyDescent="0.3">
      <c r="F451" s="8"/>
      <c r="J451" s="21"/>
      <c r="K451" s="8"/>
      <c r="R451" s="8"/>
      <c r="S451" s="8"/>
      <c r="T451" s="8"/>
      <c r="U451" s="8"/>
      <c r="V451" s="8"/>
      <c r="Z451"/>
      <c r="AD451"/>
    </row>
    <row r="452" spans="6:30" x14ac:dyDescent="0.3">
      <c r="F452" s="8"/>
      <c r="J452" s="21"/>
      <c r="K452" s="8"/>
      <c r="R452" s="8"/>
      <c r="S452" s="8"/>
      <c r="T452" s="8"/>
      <c r="U452" s="8"/>
      <c r="V452" s="8"/>
      <c r="Z452"/>
      <c r="AD452"/>
    </row>
    <row r="453" spans="6:30" x14ac:dyDescent="0.3">
      <c r="F453" s="8"/>
      <c r="J453" s="21"/>
      <c r="K453" s="8"/>
      <c r="R453" s="8"/>
      <c r="S453" s="8"/>
      <c r="T453" s="8"/>
      <c r="U453" s="8"/>
      <c r="V453" s="8"/>
      <c r="Z453"/>
      <c r="AD453"/>
    </row>
    <row r="454" spans="6:30" x14ac:dyDescent="0.3">
      <c r="F454" s="8"/>
      <c r="J454" s="21"/>
      <c r="K454" s="8"/>
      <c r="R454" s="8"/>
      <c r="S454" s="8"/>
      <c r="T454" s="8"/>
      <c r="U454" s="8"/>
      <c r="V454" s="8"/>
      <c r="Z454"/>
      <c r="AD454"/>
    </row>
    <row r="455" spans="6:30" x14ac:dyDescent="0.3">
      <c r="F455" s="8"/>
      <c r="J455" s="21"/>
      <c r="K455" s="8"/>
      <c r="R455" s="8"/>
      <c r="S455" s="8"/>
      <c r="T455" s="8"/>
      <c r="U455" s="8"/>
      <c r="V455" s="8"/>
      <c r="Z455"/>
      <c r="AD455"/>
    </row>
    <row r="456" spans="6:30" x14ac:dyDescent="0.3">
      <c r="F456" s="8"/>
      <c r="J456" s="21"/>
      <c r="K456" s="8"/>
      <c r="R456" s="8"/>
      <c r="S456" s="8"/>
      <c r="T456" s="8"/>
      <c r="U456" s="8"/>
      <c r="V456" s="8"/>
      <c r="Z456"/>
      <c r="AD456"/>
    </row>
    <row r="457" spans="6:30" x14ac:dyDescent="0.3">
      <c r="F457" s="8"/>
      <c r="J457" s="21"/>
      <c r="K457" s="8"/>
      <c r="R457" s="8"/>
      <c r="S457" s="8"/>
      <c r="T457" s="8"/>
      <c r="U457" s="8"/>
      <c r="V457" s="8"/>
      <c r="Z457"/>
      <c r="AD457"/>
    </row>
    <row r="458" spans="6:30" x14ac:dyDescent="0.3">
      <c r="F458" s="8"/>
      <c r="J458" s="21"/>
      <c r="K458" s="8"/>
      <c r="R458" s="8"/>
      <c r="S458" s="8"/>
      <c r="T458" s="8"/>
      <c r="U458" s="8"/>
      <c r="V458" s="8"/>
      <c r="Z458"/>
      <c r="AD458"/>
    </row>
    <row r="459" spans="6:30" x14ac:dyDescent="0.3">
      <c r="F459" s="8"/>
      <c r="J459" s="21"/>
      <c r="K459" s="8"/>
      <c r="R459" s="8"/>
      <c r="S459" s="8"/>
      <c r="T459" s="8"/>
      <c r="U459" s="8"/>
      <c r="V459" s="8"/>
      <c r="Z459"/>
      <c r="AD459"/>
    </row>
    <row r="460" spans="6:30" x14ac:dyDescent="0.3">
      <c r="F460" s="8"/>
      <c r="J460" s="21"/>
      <c r="K460" s="8"/>
      <c r="R460" s="8"/>
      <c r="S460" s="8"/>
      <c r="T460" s="8"/>
      <c r="U460" s="8"/>
      <c r="V460" s="8"/>
      <c r="Z460"/>
      <c r="AD460"/>
    </row>
    <row r="461" spans="6:30" x14ac:dyDescent="0.3">
      <c r="F461" s="8"/>
      <c r="J461" s="21"/>
      <c r="K461" s="8"/>
      <c r="R461" s="8"/>
      <c r="S461" s="8"/>
      <c r="T461" s="8"/>
      <c r="U461" s="8"/>
      <c r="V461" s="8"/>
      <c r="Z461"/>
      <c r="AD461"/>
    </row>
    <row r="462" spans="6:30" x14ac:dyDescent="0.3">
      <c r="F462" s="8"/>
      <c r="J462" s="21"/>
      <c r="K462" s="8"/>
      <c r="R462" s="8"/>
      <c r="S462" s="8"/>
      <c r="T462" s="8"/>
      <c r="U462" s="8"/>
      <c r="V462" s="8"/>
      <c r="Z462"/>
      <c r="AD462"/>
    </row>
    <row r="463" spans="6:30" x14ac:dyDescent="0.3">
      <c r="F463" s="8"/>
      <c r="J463" s="21"/>
      <c r="K463" s="8"/>
      <c r="R463" s="8"/>
      <c r="S463" s="8"/>
      <c r="T463" s="8"/>
      <c r="U463" s="8"/>
      <c r="V463" s="8"/>
      <c r="Z463"/>
      <c r="AD463"/>
    </row>
    <row r="464" spans="6:30" x14ac:dyDescent="0.3">
      <c r="F464" s="8"/>
      <c r="J464" s="21"/>
      <c r="K464" s="8"/>
      <c r="R464" s="8"/>
      <c r="S464" s="8"/>
      <c r="T464" s="8"/>
      <c r="U464" s="8"/>
      <c r="V464" s="8"/>
      <c r="Z464"/>
      <c r="AD464"/>
    </row>
    <row r="465" spans="6:30" x14ac:dyDescent="0.3">
      <c r="F465" s="8"/>
      <c r="J465" s="21"/>
      <c r="K465" s="8"/>
      <c r="R465" s="8"/>
      <c r="S465" s="8"/>
      <c r="T465" s="8"/>
      <c r="U465" s="8"/>
      <c r="V465" s="8"/>
      <c r="Z465"/>
      <c r="AD465"/>
    </row>
    <row r="466" spans="6:30" x14ac:dyDescent="0.3">
      <c r="F466" s="8"/>
      <c r="J466" s="21"/>
      <c r="K466" s="8"/>
      <c r="R466" s="8"/>
      <c r="S466" s="8"/>
      <c r="T466" s="8"/>
      <c r="U466" s="8"/>
      <c r="V466" s="8"/>
      <c r="Z466"/>
      <c r="AD466"/>
    </row>
    <row r="467" spans="6:30" x14ac:dyDescent="0.3">
      <c r="F467" s="8"/>
      <c r="J467" s="21"/>
      <c r="K467" s="8"/>
      <c r="R467" s="8"/>
      <c r="S467" s="8"/>
      <c r="T467" s="8"/>
      <c r="U467" s="8"/>
      <c r="V467" s="8"/>
      <c r="Z467"/>
      <c r="AD467"/>
    </row>
    <row r="468" spans="6:30" x14ac:dyDescent="0.3">
      <c r="F468" s="8"/>
      <c r="J468" s="21"/>
      <c r="K468" s="8"/>
      <c r="R468" s="8"/>
      <c r="S468" s="8"/>
      <c r="T468" s="8"/>
      <c r="U468" s="8"/>
      <c r="V468" s="8"/>
      <c r="Z468"/>
      <c r="AD468"/>
    </row>
    <row r="469" spans="6:30" x14ac:dyDescent="0.3">
      <c r="F469" s="8"/>
      <c r="J469" s="21"/>
      <c r="K469" s="8"/>
      <c r="R469" s="8"/>
      <c r="S469" s="8"/>
      <c r="T469" s="8"/>
      <c r="U469" s="8"/>
      <c r="V469" s="8"/>
      <c r="Z469"/>
      <c r="AD469"/>
    </row>
    <row r="470" spans="6:30" x14ac:dyDescent="0.3">
      <c r="F470" s="8"/>
      <c r="J470" s="21"/>
      <c r="K470" s="8"/>
      <c r="R470" s="8"/>
      <c r="S470" s="8"/>
      <c r="T470" s="8"/>
      <c r="U470" s="8"/>
      <c r="V470" s="8"/>
      <c r="Z470"/>
      <c r="AD470"/>
    </row>
    <row r="471" spans="6:30" x14ac:dyDescent="0.3">
      <c r="F471" s="8"/>
      <c r="J471" s="21"/>
      <c r="K471" s="8"/>
      <c r="R471" s="8"/>
      <c r="S471" s="8"/>
      <c r="T471" s="8"/>
      <c r="U471" s="8"/>
      <c r="V471" s="8"/>
      <c r="Z471"/>
      <c r="AD471"/>
    </row>
    <row r="472" spans="6:30" x14ac:dyDescent="0.3">
      <c r="F472" s="8"/>
      <c r="J472" s="21"/>
      <c r="K472" s="8"/>
      <c r="R472" s="8"/>
      <c r="S472" s="8"/>
      <c r="T472" s="8"/>
      <c r="U472" s="8"/>
      <c r="V472" s="8"/>
      <c r="Z472"/>
      <c r="AD472"/>
    </row>
    <row r="473" spans="6:30" x14ac:dyDescent="0.3">
      <c r="F473" s="8"/>
      <c r="J473" s="21"/>
      <c r="K473" s="8"/>
      <c r="R473" s="8"/>
      <c r="S473" s="8"/>
      <c r="T473" s="8"/>
      <c r="U473" s="8"/>
      <c r="V473" s="8"/>
      <c r="Z473"/>
      <c r="AD473"/>
    </row>
    <row r="474" spans="6:30" x14ac:dyDescent="0.3">
      <c r="F474" s="8"/>
      <c r="J474" s="21"/>
      <c r="K474" s="8"/>
      <c r="R474" s="8"/>
      <c r="S474" s="8"/>
      <c r="T474" s="8"/>
      <c r="U474" s="8"/>
      <c r="V474" s="8"/>
      <c r="Z474"/>
      <c r="AD474"/>
    </row>
    <row r="475" spans="6:30" x14ac:dyDescent="0.3">
      <c r="F475" s="8"/>
      <c r="J475" s="21"/>
      <c r="K475" s="8"/>
      <c r="R475" s="8"/>
      <c r="S475" s="8"/>
      <c r="T475" s="8"/>
      <c r="U475" s="8"/>
      <c r="V475" s="8"/>
      <c r="Z475"/>
      <c r="AD475"/>
    </row>
    <row r="476" spans="6:30" x14ac:dyDescent="0.3">
      <c r="F476" s="8"/>
      <c r="J476" s="21"/>
      <c r="K476" s="8"/>
      <c r="R476" s="8"/>
      <c r="S476" s="8"/>
      <c r="T476" s="8"/>
      <c r="U476" s="8"/>
      <c r="V476" s="8"/>
      <c r="Z476"/>
      <c r="AD476"/>
    </row>
    <row r="477" spans="6:30" x14ac:dyDescent="0.3">
      <c r="F477" s="8"/>
      <c r="J477" s="21"/>
      <c r="K477" s="8"/>
      <c r="R477" s="8"/>
      <c r="S477" s="8"/>
      <c r="T477" s="8"/>
      <c r="U477" s="8"/>
      <c r="V477" s="8"/>
      <c r="Z477"/>
      <c r="AD477"/>
    </row>
    <row r="478" spans="6:30" x14ac:dyDescent="0.3">
      <c r="F478" s="8"/>
      <c r="J478" s="21"/>
      <c r="K478" s="8"/>
      <c r="R478" s="8"/>
      <c r="S478" s="8"/>
      <c r="T478" s="8"/>
      <c r="U478" s="8"/>
      <c r="V478" s="8"/>
      <c r="Z478"/>
      <c r="AD478"/>
    </row>
    <row r="479" spans="6:30" x14ac:dyDescent="0.3">
      <c r="F479" s="8"/>
      <c r="J479" s="21"/>
      <c r="K479" s="8"/>
      <c r="R479" s="8"/>
      <c r="S479" s="8"/>
      <c r="T479" s="8"/>
      <c r="U479" s="8"/>
      <c r="V479" s="8"/>
      <c r="Z479"/>
      <c r="AD479"/>
    </row>
    <row r="480" spans="6:30" x14ac:dyDescent="0.3">
      <c r="F480" s="8"/>
      <c r="J480" s="21"/>
      <c r="K480" s="8"/>
      <c r="R480" s="8"/>
      <c r="S480" s="8"/>
      <c r="T480" s="8"/>
      <c r="U480" s="8"/>
      <c r="V480" s="8"/>
      <c r="Z480"/>
      <c r="AD480"/>
    </row>
    <row r="481" spans="6:30" x14ac:dyDescent="0.3">
      <c r="F481" s="8"/>
      <c r="J481" s="21"/>
      <c r="K481" s="8"/>
      <c r="R481" s="8"/>
      <c r="S481" s="8"/>
      <c r="T481" s="8"/>
      <c r="U481" s="8"/>
      <c r="V481" s="8"/>
      <c r="Z481"/>
      <c r="AD481"/>
    </row>
    <row r="482" spans="6:30" x14ac:dyDescent="0.3">
      <c r="F482" s="8"/>
      <c r="J482" s="21"/>
      <c r="K482" s="8"/>
      <c r="R482" s="8"/>
      <c r="S482" s="8"/>
      <c r="T482" s="8"/>
      <c r="U482" s="8"/>
      <c r="V482" s="8"/>
      <c r="Z482"/>
      <c r="AD482"/>
    </row>
    <row r="483" spans="6:30" x14ac:dyDescent="0.3">
      <c r="F483" s="8"/>
      <c r="J483" s="21"/>
      <c r="K483" s="8"/>
      <c r="R483" s="8"/>
      <c r="S483" s="8"/>
      <c r="T483" s="8"/>
      <c r="U483" s="8"/>
      <c r="V483" s="8"/>
      <c r="Z483"/>
      <c r="AD483"/>
    </row>
    <row r="484" spans="6:30" x14ac:dyDescent="0.3">
      <c r="F484" s="8"/>
      <c r="J484" s="21"/>
      <c r="K484" s="8"/>
      <c r="R484" s="8"/>
      <c r="S484" s="8"/>
      <c r="T484" s="8"/>
      <c r="U484" s="8"/>
      <c r="V484" s="8"/>
      <c r="Z484"/>
      <c r="AD484"/>
    </row>
    <row r="485" spans="6:30" x14ac:dyDescent="0.3">
      <c r="F485" s="8"/>
      <c r="J485" s="21"/>
      <c r="K485" s="8"/>
      <c r="R485" s="8"/>
      <c r="S485" s="8"/>
      <c r="T485" s="8"/>
      <c r="U485" s="8"/>
      <c r="V485" s="8"/>
      <c r="Z485"/>
      <c r="AD485"/>
    </row>
    <row r="486" spans="6:30" x14ac:dyDescent="0.3">
      <c r="F486" s="8"/>
      <c r="J486" s="21"/>
      <c r="K486" s="8"/>
      <c r="R486" s="8"/>
      <c r="S486" s="8"/>
      <c r="T486" s="8"/>
      <c r="U486" s="8"/>
      <c r="V486" s="8"/>
      <c r="Z486"/>
      <c r="AD486"/>
    </row>
  </sheetData>
  <autoFilter ref="J1:P486" xr:uid="{00000000-0009-0000-0000-000003000000}"/>
  <mergeCells count="19">
    <mergeCell ref="C79:E79"/>
    <mergeCell ref="G1:I1"/>
    <mergeCell ref="C6:E6"/>
    <mergeCell ref="C13:E13"/>
    <mergeCell ref="C19:E19"/>
    <mergeCell ref="C29:E29"/>
    <mergeCell ref="C36:E36"/>
    <mergeCell ref="C45:E45"/>
    <mergeCell ref="C53:E53"/>
    <mergeCell ref="C63:E63"/>
    <mergeCell ref="C71:E71"/>
    <mergeCell ref="A135:Q135"/>
    <mergeCell ref="C86:E86"/>
    <mergeCell ref="C93:E93"/>
    <mergeCell ref="C101:E101"/>
    <mergeCell ref="C107:E107"/>
    <mergeCell ref="C108:E108"/>
    <mergeCell ref="C119:E119"/>
    <mergeCell ref="C129:E129"/>
  </mergeCells>
  <pageMargins left="0.38" right="0.7" top="0.31" bottom="0.31" header="0.3" footer="0.3"/>
  <pageSetup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D3CC0-E464-4183-89B8-C885C03BA96F}">
  <dimension ref="B1:J43"/>
  <sheetViews>
    <sheetView tabSelected="1" topLeftCell="A19" workbookViewId="0">
      <selection sqref="A1:K44"/>
    </sheetView>
  </sheetViews>
  <sheetFormatPr defaultRowHeight="14.4" x14ac:dyDescent="0.3"/>
  <cols>
    <col min="10" max="10" width="16.109375" bestFit="1" customWidth="1"/>
  </cols>
  <sheetData>
    <row r="1" spans="2:10" ht="21" x14ac:dyDescent="0.4">
      <c r="B1" s="102" t="s">
        <v>27</v>
      </c>
      <c r="C1" s="102"/>
      <c r="D1" s="102"/>
      <c r="E1" s="102"/>
      <c r="F1" s="102"/>
      <c r="G1" s="102"/>
      <c r="H1" s="102"/>
      <c r="I1" s="102"/>
      <c r="J1" s="102"/>
    </row>
    <row r="2" spans="2:10" ht="18" x14ac:dyDescent="0.35">
      <c r="B2" s="80" t="s">
        <v>28</v>
      </c>
      <c r="C2" s="80"/>
      <c r="D2" s="80"/>
      <c r="E2" s="80"/>
      <c r="F2" s="80"/>
      <c r="G2" s="80"/>
      <c r="H2" s="80"/>
      <c r="I2" s="80"/>
      <c r="J2" s="80"/>
    </row>
    <row r="3" spans="2:10" x14ac:dyDescent="0.3">
      <c r="B3" s="103" t="s">
        <v>159</v>
      </c>
      <c r="C3" s="81"/>
      <c r="D3" s="81"/>
      <c r="E3" s="81"/>
      <c r="F3" s="81"/>
      <c r="G3" s="82"/>
      <c r="H3" s="82"/>
      <c r="I3" s="83"/>
      <c r="J3" s="31" t="s">
        <v>160</v>
      </c>
    </row>
    <row r="4" spans="2:10" x14ac:dyDescent="0.3">
      <c r="B4" s="84" t="s">
        <v>161</v>
      </c>
      <c r="C4" s="84"/>
      <c r="D4" s="84"/>
      <c r="E4" s="84"/>
      <c r="F4" s="84"/>
      <c r="G4" s="85"/>
      <c r="H4" s="85"/>
      <c r="I4" s="85"/>
      <c r="J4" s="85"/>
    </row>
    <row r="5" spans="2:10" x14ac:dyDescent="0.3">
      <c r="B5" s="84" t="s">
        <v>165</v>
      </c>
      <c r="C5" s="84"/>
      <c r="D5" s="84"/>
      <c r="E5" s="84"/>
      <c r="F5" s="84"/>
      <c r="G5" s="84" t="s">
        <v>162</v>
      </c>
      <c r="H5" s="84"/>
      <c r="I5" s="84"/>
      <c r="J5" s="84"/>
    </row>
    <row r="6" spans="2:10" x14ac:dyDescent="0.3">
      <c r="B6" s="30" t="s">
        <v>29</v>
      </c>
      <c r="C6" s="86" t="s">
        <v>30</v>
      </c>
      <c r="D6" s="86"/>
      <c r="E6" s="86"/>
      <c r="F6" s="86"/>
      <c r="G6" s="30" t="s">
        <v>7</v>
      </c>
      <c r="H6" s="30" t="s">
        <v>31</v>
      </c>
      <c r="I6" s="30" t="s">
        <v>32</v>
      </c>
      <c r="J6" s="30" t="s">
        <v>33</v>
      </c>
    </row>
    <row r="7" spans="2:10" x14ac:dyDescent="0.3">
      <c r="B7" s="87">
        <v>1</v>
      </c>
      <c r="C7" s="87" t="s">
        <v>34</v>
      </c>
      <c r="D7" s="87"/>
      <c r="E7" s="85" t="s">
        <v>35</v>
      </c>
      <c r="F7" s="85"/>
      <c r="G7" s="1">
        <v>21</v>
      </c>
      <c r="H7" s="1" t="s">
        <v>36</v>
      </c>
      <c r="I7" s="1">
        <v>450</v>
      </c>
      <c r="J7" s="1">
        <f>G7*I7</f>
        <v>9450</v>
      </c>
    </row>
    <row r="8" spans="2:10" x14ac:dyDescent="0.3">
      <c r="B8" s="87"/>
      <c r="C8" s="87"/>
      <c r="D8" s="87"/>
      <c r="E8" s="85" t="s">
        <v>37</v>
      </c>
      <c r="F8" s="85"/>
      <c r="G8" s="1">
        <v>4</v>
      </c>
      <c r="H8" s="1" t="s">
        <v>36</v>
      </c>
      <c r="I8" s="1">
        <v>700</v>
      </c>
      <c r="J8" s="1">
        <f>G8*I8</f>
        <v>2800</v>
      </c>
    </row>
    <row r="9" spans="2:10" x14ac:dyDescent="0.3">
      <c r="B9" s="87"/>
      <c r="C9" s="87"/>
      <c r="D9" s="87"/>
      <c r="E9" s="85" t="s">
        <v>38</v>
      </c>
      <c r="F9" s="85"/>
      <c r="G9" s="1"/>
      <c r="H9" s="1" t="s">
        <v>36</v>
      </c>
      <c r="I9" s="1"/>
      <c r="J9" s="1">
        <f>G9*I9</f>
        <v>0</v>
      </c>
    </row>
    <row r="10" spans="2:10" x14ac:dyDescent="0.3">
      <c r="B10" s="1">
        <v>2</v>
      </c>
      <c r="C10" s="85" t="s">
        <v>39</v>
      </c>
      <c r="D10" s="85"/>
      <c r="E10" s="85"/>
      <c r="F10" s="85"/>
      <c r="G10" s="1">
        <v>1550</v>
      </c>
      <c r="H10" s="1" t="s">
        <v>10</v>
      </c>
      <c r="I10" s="1">
        <v>3</v>
      </c>
      <c r="J10" s="1">
        <f>G10*I10</f>
        <v>4650</v>
      </c>
    </row>
    <row r="11" spans="2:10" x14ac:dyDescent="0.3">
      <c r="B11" s="1">
        <v>3</v>
      </c>
      <c r="C11" s="85" t="s">
        <v>40</v>
      </c>
      <c r="D11" s="85"/>
      <c r="E11" s="85"/>
      <c r="F11" s="85"/>
      <c r="G11" s="1">
        <v>170</v>
      </c>
      <c r="H11" s="1" t="s">
        <v>10</v>
      </c>
      <c r="I11" s="1">
        <v>10</v>
      </c>
      <c r="J11" s="1">
        <f>G11*I11</f>
        <v>1700</v>
      </c>
    </row>
    <row r="12" spans="2:10" x14ac:dyDescent="0.3">
      <c r="B12" s="104">
        <v>4</v>
      </c>
      <c r="C12" s="87" t="s">
        <v>41</v>
      </c>
      <c r="D12" s="87"/>
      <c r="E12" s="85" t="s">
        <v>42</v>
      </c>
      <c r="F12" s="85"/>
      <c r="G12" s="1"/>
      <c r="H12" s="1" t="s">
        <v>36</v>
      </c>
      <c r="I12" s="1"/>
      <c r="J12" s="1">
        <f t="shared" ref="J12:J27" si="0">G12*I12</f>
        <v>0</v>
      </c>
    </row>
    <row r="13" spans="2:10" x14ac:dyDescent="0.3">
      <c r="B13" s="105"/>
      <c r="C13" s="87"/>
      <c r="D13" s="87"/>
      <c r="E13" s="85" t="s">
        <v>43</v>
      </c>
      <c r="F13" s="85"/>
      <c r="G13" s="1"/>
      <c r="H13" s="1" t="s">
        <v>36</v>
      </c>
      <c r="I13" s="1"/>
      <c r="J13" s="1">
        <f>G13*I13</f>
        <v>0</v>
      </c>
    </row>
    <row r="14" spans="2:10" x14ac:dyDescent="0.3">
      <c r="B14" s="87">
        <v>5</v>
      </c>
      <c r="C14" s="87" t="s">
        <v>44</v>
      </c>
      <c r="D14" s="87"/>
      <c r="E14" s="85" t="s">
        <v>45</v>
      </c>
      <c r="F14" s="85"/>
      <c r="G14" s="1">
        <v>850</v>
      </c>
      <c r="H14" s="1" t="s">
        <v>10</v>
      </c>
      <c r="I14" s="1">
        <v>13</v>
      </c>
      <c r="J14" s="1">
        <f>G14*I14</f>
        <v>11050</v>
      </c>
    </row>
    <row r="15" spans="2:10" x14ac:dyDescent="0.3">
      <c r="B15" s="87"/>
      <c r="C15" s="87"/>
      <c r="D15" s="87"/>
      <c r="E15" s="85" t="s">
        <v>46</v>
      </c>
      <c r="F15" s="85"/>
      <c r="G15" s="1"/>
      <c r="H15" s="1" t="s">
        <v>10</v>
      </c>
      <c r="I15" s="1"/>
      <c r="J15" s="1">
        <f t="shared" si="0"/>
        <v>0</v>
      </c>
    </row>
    <row r="16" spans="2:10" x14ac:dyDescent="0.3">
      <c r="B16" s="87"/>
      <c r="C16" s="87"/>
      <c r="D16" s="87"/>
      <c r="E16" s="85" t="s">
        <v>47</v>
      </c>
      <c r="F16" s="85"/>
      <c r="G16" s="1"/>
      <c r="H16" s="1" t="s">
        <v>10</v>
      </c>
      <c r="I16" s="1"/>
      <c r="J16" s="1">
        <f t="shared" si="0"/>
        <v>0</v>
      </c>
    </row>
    <row r="17" spans="2:10" x14ac:dyDescent="0.3">
      <c r="B17" s="87"/>
      <c r="C17" s="87"/>
      <c r="D17" s="87"/>
      <c r="E17" s="85" t="s">
        <v>48</v>
      </c>
      <c r="F17" s="85"/>
      <c r="G17" s="1"/>
      <c r="H17" s="1" t="s">
        <v>10</v>
      </c>
      <c r="I17" s="1"/>
      <c r="J17" s="1">
        <f t="shared" si="0"/>
        <v>0</v>
      </c>
    </row>
    <row r="18" spans="2:10" x14ac:dyDescent="0.3">
      <c r="B18" s="87"/>
      <c r="C18" s="87"/>
      <c r="D18" s="87"/>
      <c r="E18" s="85" t="s">
        <v>49</v>
      </c>
      <c r="F18" s="85"/>
      <c r="G18" s="1">
        <v>550</v>
      </c>
      <c r="H18" s="1" t="s">
        <v>10</v>
      </c>
      <c r="I18" s="1">
        <v>27</v>
      </c>
      <c r="J18" s="1">
        <f>G18*I18</f>
        <v>14850</v>
      </c>
    </row>
    <row r="19" spans="2:10" x14ac:dyDescent="0.3">
      <c r="B19" s="87"/>
      <c r="C19" s="87"/>
      <c r="D19" s="87"/>
      <c r="E19" s="85" t="s">
        <v>50</v>
      </c>
      <c r="F19" s="85"/>
      <c r="G19" s="1"/>
      <c r="H19" s="1" t="s">
        <v>10</v>
      </c>
      <c r="I19" s="1"/>
      <c r="J19" s="1">
        <f t="shared" si="0"/>
        <v>0</v>
      </c>
    </row>
    <row r="20" spans="2:10" x14ac:dyDescent="0.3">
      <c r="B20" s="87"/>
      <c r="C20" s="87"/>
      <c r="D20" s="87"/>
      <c r="E20" s="85" t="s">
        <v>51</v>
      </c>
      <c r="F20" s="85"/>
      <c r="G20" s="1"/>
      <c r="H20" s="1" t="s">
        <v>10</v>
      </c>
      <c r="I20" s="1"/>
      <c r="J20" s="1">
        <f>G20*I20</f>
        <v>0</v>
      </c>
    </row>
    <row r="21" spans="2:10" x14ac:dyDescent="0.3">
      <c r="B21" s="87"/>
      <c r="C21" s="87"/>
      <c r="D21" s="87"/>
      <c r="E21" s="85" t="s">
        <v>52</v>
      </c>
      <c r="F21" s="85"/>
      <c r="G21" s="1"/>
      <c r="H21" s="1" t="s">
        <v>10</v>
      </c>
      <c r="I21" s="1"/>
      <c r="J21" s="1">
        <f t="shared" si="0"/>
        <v>0</v>
      </c>
    </row>
    <row r="22" spans="2:10" x14ac:dyDescent="0.3">
      <c r="B22" s="104">
        <v>6</v>
      </c>
      <c r="C22" s="85" t="s">
        <v>53</v>
      </c>
      <c r="D22" s="85"/>
      <c r="E22" s="85" t="s">
        <v>54</v>
      </c>
      <c r="F22" s="85"/>
      <c r="G22" s="1">
        <v>1000</v>
      </c>
      <c r="H22" s="1"/>
      <c r="I22" s="1">
        <v>5</v>
      </c>
      <c r="J22" s="1">
        <f>G22*I22</f>
        <v>5000</v>
      </c>
    </row>
    <row r="23" spans="2:10" x14ac:dyDescent="0.3">
      <c r="B23" s="105"/>
      <c r="C23" s="85"/>
      <c r="D23" s="85"/>
      <c r="E23" s="85" t="s">
        <v>55</v>
      </c>
      <c r="F23" s="85"/>
      <c r="G23" s="1">
        <v>200</v>
      </c>
      <c r="H23" s="1"/>
      <c r="I23" s="1">
        <v>15</v>
      </c>
      <c r="J23" s="1">
        <f>G23*I23</f>
        <v>3000</v>
      </c>
    </row>
    <row r="24" spans="2:10" x14ac:dyDescent="0.3">
      <c r="B24" s="1">
        <v>7</v>
      </c>
      <c r="C24" s="85" t="s">
        <v>163</v>
      </c>
      <c r="D24" s="85"/>
      <c r="E24" s="85"/>
      <c r="F24" s="85"/>
      <c r="G24" s="1"/>
      <c r="H24" s="1"/>
      <c r="I24" s="1"/>
      <c r="J24" s="1">
        <v>3000</v>
      </c>
    </row>
    <row r="25" spans="2:10" x14ac:dyDescent="0.3">
      <c r="B25" s="1">
        <v>8</v>
      </c>
      <c r="C25" s="85" t="s">
        <v>56</v>
      </c>
      <c r="D25" s="85"/>
      <c r="E25" s="85"/>
      <c r="F25" s="85"/>
      <c r="G25" s="1"/>
      <c r="H25" s="1"/>
      <c r="I25" s="1"/>
      <c r="J25" s="1"/>
    </row>
    <row r="26" spans="2:10" x14ac:dyDescent="0.3">
      <c r="B26" s="104">
        <v>9</v>
      </c>
      <c r="C26" s="88" t="s">
        <v>57</v>
      </c>
      <c r="D26" s="89"/>
      <c r="E26" s="85" t="s">
        <v>58</v>
      </c>
      <c r="F26" s="85"/>
      <c r="G26" s="1"/>
      <c r="H26" s="1" t="s">
        <v>36</v>
      </c>
      <c r="I26" s="1"/>
      <c r="J26" s="1">
        <f t="shared" si="0"/>
        <v>0</v>
      </c>
    </row>
    <row r="27" spans="2:10" x14ac:dyDescent="0.3">
      <c r="B27" s="106"/>
      <c r="C27" s="90"/>
      <c r="D27" s="91"/>
      <c r="E27" s="85" t="s">
        <v>59</v>
      </c>
      <c r="F27" s="85"/>
      <c r="G27" s="1"/>
      <c r="H27" s="1" t="s">
        <v>36</v>
      </c>
      <c r="I27" s="1"/>
      <c r="J27" s="1">
        <f t="shared" si="0"/>
        <v>0</v>
      </c>
    </row>
    <row r="28" spans="2:10" x14ac:dyDescent="0.3">
      <c r="B28" s="105"/>
      <c r="C28" s="92"/>
      <c r="D28" s="93"/>
      <c r="E28" s="85" t="s">
        <v>60</v>
      </c>
      <c r="F28" s="85"/>
      <c r="G28" s="1"/>
      <c r="H28" s="1" t="s">
        <v>36</v>
      </c>
      <c r="I28" s="1"/>
      <c r="J28" s="1">
        <f>G28*I28</f>
        <v>0</v>
      </c>
    </row>
    <row r="29" spans="2:10" x14ac:dyDescent="0.3">
      <c r="B29" s="1">
        <v>10</v>
      </c>
      <c r="C29" s="85" t="s">
        <v>61</v>
      </c>
      <c r="D29" s="85"/>
      <c r="E29" s="85"/>
      <c r="F29" s="85"/>
      <c r="G29" s="1"/>
      <c r="H29" s="1"/>
      <c r="I29" s="1"/>
      <c r="J29" s="1">
        <v>5000</v>
      </c>
    </row>
    <row r="30" spans="2:10" x14ac:dyDescent="0.3">
      <c r="B30" s="107" t="s">
        <v>62</v>
      </c>
      <c r="C30" s="94"/>
      <c r="D30" s="94"/>
      <c r="E30" s="94"/>
      <c r="F30" s="95"/>
      <c r="G30" s="86" t="s">
        <v>63</v>
      </c>
      <c r="H30" s="86"/>
      <c r="I30" s="86"/>
      <c r="J30" s="108">
        <f>SUM(J7:J29)</f>
        <v>60500</v>
      </c>
    </row>
    <row r="31" spans="2:10" x14ac:dyDescent="0.3">
      <c r="B31" s="109"/>
      <c r="C31" s="96"/>
      <c r="D31" s="96"/>
      <c r="E31" s="96"/>
      <c r="F31" s="97"/>
      <c r="G31" s="86" t="s">
        <v>164</v>
      </c>
      <c r="H31" s="86"/>
      <c r="I31" s="86"/>
      <c r="J31" s="108"/>
    </row>
    <row r="32" spans="2:10" x14ac:dyDescent="0.3">
      <c r="B32" s="109"/>
      <c r="C32" s="96"/>
      <c r="D32" s="96"/>
      <c r="E32" s="96"/>
      <c r="F32" s="97"/>
      <c r="G32" s="86" t="s">
        <v>164</v>
      </c>
      <c r="H32" s="86"/>
      <c r="I32" s="86"/>
      <c r="J32" s="108"/>
    </row>
    <row r="33" spans="2:10" x14ac:dyDescent="0.3">
      <c r="B33" s="110"/>
      <c r="C33" s="98"/>
      <c r="D33" s="98"/>
      <c r="E33" s="98"/>
      <c r="F33" s="99"/>
      <c r="G33" s="86" t="s">
        <v>64</v>
      </c>
      <c r="H33" s="86"/>
      <c r="I33" s="86"/>
      <c r="J33" s="111">
        <f>(J30+J31)+J32</f>
        <v>60500</v>
      </c>
    </row>
    <row r="34" spans="2:10" x14ac:dyDescent="0.3">
      <c r="B34" s="86" t="s">
        <v>65</v>
      </c>
      <c r="C34" s="86"/>
      <c r="D34" s="86"/>
      <c r="E34" s="86"/>
      <c r="F34" s="86"/>
      <c r="G34" s="86" t="s">
        <v>66</v>
      </c>
      <c r="H34" s="86"/>
      <c r="I34" s="86"/>
      <c r="J34" s="86"/>
    </row>
    <row r="35" spans="2:10" x14ac:dyDescent="0.3">
      <c r="B35" s="112" t="s">
        <v>67</v>
      </c>
      <c r="C35" s="100"/>
      <c r="D35" s="100"/>
      <c r="E35" s="100"/>
      <c r="F35" s="100"/>
      <c r="G35" s="100"/>
      <c r="H35" s="100"/>
      <c r="I35" s="100"/>
      <c r="J35" s="113"/>
    </row>
    <row r="36" spans="2:10" x14ac:dyDescent="0.3">
      <c r="B36" s="114" t="s">
        <v>68</v>
      </c>
      <c r="C36" s="101"/>
      <c r="D36" s="101"/>
      <c r="E36" s="101"/>
      <c r="F36" s="101"/>
      <c r="G36" s="101"/>
      <c r="H36" s="101"/>
      <c r="I36" s="101"/>
      <c r="J36" s="115"/>
    </row>
    <row r="37" spans="2:10" x14ac:dyDescent="0.3">
      <c r="B37" s="114" t="s">
        <v>69</v>
      </c>
      <c r="C37" s="101"/>
      <c r="D37" s="101"/>
      <c r="E37" s="101"/>
      <c r="F37" s="101"/>
      <c r="G37" s="101"/>
      <c r="H37" s="101"/>
      <c r="I37" s="101"/>
      <c r="J37" s="115"/>
    </row>
    <row r="38" spans="2:10" x14ac:dyDescent="0.3">
      <c r="B38" s="114" t="s">
        <v>70</v>
      </c>
      <c r="C38" s="101"/>
      <c r="D38" s="101"/>
      <c r="E38" s="101"/>
      <c r="F38" s="101"/>
      <c r="G38" s="101"/>
      <c r="H38" s="101"/>
      <c r="I38" s="101"/>
      <c r="J38" s="115"/>
    </row>
    <row r="39" spans="2:10" x14ac:dyDescent="0.3">
      <c r="B39" s="114" t="s">
        <v>71</v>
      </c>
      <c r="C39" s="101"/>
      <c r="D39" s="101"/>
      <c r="E39" s="101"/>
      <c r="F39" s="101"/>
      <c r="G39" s="101"/>
      <c r="H39" s="101"/>
      <c r="I39" s="101"/>
      <c r="J39" s="115"/>
    </row>
    <row r="40" spans="2:10" x14ac:dyDescent="0.3">
      <c r="B40" s="114" t="s">
        <v>72</v>
      </c>
      <c r="C40" s="101"/>
      <c r="D40" s="101"/>
      <c r="E40" s="101"/>
      <c r="F40" s="101"/>
      <c r="G40" s="101"/>
      <c r="H40" s="101"/>
      <c r="I40" s="101"/>
      <c r="J40" s="115"/>
    </row>
    <row r="41" spans="2:10" x14ac:dyDescent="0.3">
      <c r="B41" s="114" t="s">
        <v>73</v>
      </c>
      <c r="C41" s="101"/>
      <c r="D41" s="101"/>
      <c r="E41" s="101"/>
      <c r="F41" s="101"/>
      <c r="G41" s="101"/>
      <c r="H41" s="101"/>
      <c r="I41" s="101"/>
      <c r="J41" s="115"/>
    </row>
    <row r="42" spans="2:10" x14ac:dyDescent="0.3">
      <c r="B42" s="114" t="s">
        <v>74</v>
      </c>
      <c r="C42" s="101"/>
      <c r="D42" s="101"/>
      <c r="E42" s="101"/>
      <c r="F42" s="101"/>
      <c r="G42" s="101"/>
      <c r="H42" s="101"/>
      <c r="I42" s="101"/>
      <c r="J42" s="115"/>
    </row>
    <row r="43" spans="2:10" x14ac:dyDescent="0.3">
      <c r="B43" s="116" t="s">
        <v>75</v>
      </c>
      <c r="C43" s="117"/>
      <c r="D43" s="117"/>
      <c r="E43" s="117"/>
      <c r="F43" s="117"/>
      <c r="G43" s="117"/>
      <c r="H43" s="117"/>
      <c r="I43" s="117"/>
      <c r="J43" s="118"/>
    </row>
  </sheetData>
  <mergeCells count="63">
    <mergeCell ref="B39:J39"/>
    <mergeCell ref="B40:J40"/>
    <mergeCell ref="B41:J41"/>
    <mergeCell ref="B42:J42"/>
    <mergeCell ref="B43:J43"/>
    <mergeCell ref="B34:F34"/>
    <mergeCell ref="G34:J34"/>
    <mergeCell ref="B35:J35"/>
    <mergeCell ref="B36:J36"/>
    <mergeCell ref="B37:J37"/>
    <mergeCell ref="B38:J38"/>
    <mergeCell ref="C29:D29"/>
    <mergeCell ref="E29:F29"/>
    <mergeCell ref="B30:F33"/>
    <mergeCell ref="G30:I30"/>
    <mergeCell ref="G31:I31"/>
    <mergeCell ref="G32:I32"/>
    <mergeCell ref="G33:I33"/>
    <mergeCell ref="C25:D25"/>
    <mergeCell ref="E25:F25"/>
    <mergeCell ref="B26:B28"/>
    <mergeCell ref="C26:D28"/>
    <mergeCell ref="E26:F26"/>
    <mergeCell ref="E27:F27"/>
    <mergeCell ref="E28:F28"/>
    <mergeCell ref="B22:B23"/>
    <mergeCell ref="C22:D23"/>
    <mergeCell ref="E22:F22"/>
    <mergeCell ref="E23:F23"/>
    <mergeCell ref="C24:D24"/>
    <mergeCell ref="E24:F24"/>
    <mergeCell ref="B14:B21"/>
    <mergeCell ref="C14:D21"/>
    <mergeCell ref="E14:F14"/>
    <mergeCell ref="E15:F15"/>
    <mergeCell ref="E16:F16"/>
    <mergeCell ref="E17:F17"/>
    <mergeCell ref="E18:F18"/>
    <mergeCell ref="E19:F19"/>
    <mergeCell ref="E20:F20"/>
    <mergeCell ref="E21:F21"/>
    <mergeCell ref="C10:D10"/>
    <mergeCell ref="E10:F10"/>
    <mergeCell ref="C11:D11"/>
    <mergeCell ref="E11:F11"/>
    <mergeCell ref="B12:B13"/>
    <mergeCell ref="C12:D13"/>
    <mergeCell ref="E12:F12"/>
    <mergeCell ref="E13:F13"/>
    <mergeCell ref="B5:F5"/>
    <mergeCell ref="G5:J5"/>
    <mergeCell ref="C6:F6"/>
    <mergeCell ref="B7:B9"/>
    <mergeCell ref="C7:D9"/>
    <mergeCell ref="E7:F7"/>
    <mergeCell ref="E8:F8"/>
    <mergeCell ref="E9:F9"/>
    <mergeCell ref="B1:J1"/>
    <mergeCell ref="B2:J2"/>
    <mergeCell ref="B3:F3"/>
    <mergeCell ref="G3:I3"/>
    <mergeCell ref="B4:F4"/>
    <mergeCell ref="G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CUTLIST</vt:lpstr>
      <vt:lpstr>INDENT</vt:lpstr>
      <vt:lpstr>Production Cutlist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MAHALAXMI</dc:creator>
  <cp:lastModifiedBy>tukaram shinde</cp:lastModifiedBy>
  <cp:lastPrinted>2024-02-29T04:22:52Z</cp:lastPrinted>
  <dcterms:created xsi:type="dcterms:W3CDTF">2017-06-02T06:23:10Z</dcterms:created>
  <dcterms:modified xsi:type="dcterms:W3CDTF">2024-03-06T11:26:31Z</dcterms:modified>
</cp:coreProperties>
</file>