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20" yWindow="-120" windowWidth="23256" windowHeight="13176"/>
  </bookViews>
  <sheets>
    <sheet name="CUTLIST" sheetId="3" r:id="rId1"/>
    <sheet name="INDENT" sheetId="4" r:id="rId2"/>
    <sheet name="Bill" sheetId="5" r:id="rId3"/>
  </sheets>
  <calcPr calcId="144525"/>
</workbook>
</file>

<file path=xl/calcChain.xml><?xml version="1.0" encoding="utf-8"?>
<calcChain xmlns="http://schemas.openxmlformats.org/spreadsheetml/2006/main">
  <c r="X5" i="3" l="1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4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H149" i="3"/>
  <c r="H156" i="3"/>
  <c r="G156" i="3"/>
  <c r="H155" i="3"/>
  <c r="G155" i="3"/>
  <c r="H154" i="3"/>
  <c r="G154" i="3"/>
  <c r="G153" i="3"/>
  <c r="H150" i="3"/>
  <c r="G150" i="3"/>
  <c r="G151" i="3"/>
  <c r="H151" i="3"/>
  <c r="H143" i="3"/>
  <c r="G152" i="3"/>
  <c r="G149" i="3"/>
  <c r="E147" i="3"/>
  <c r="D147" i="3"/>
  <c r="C147" i="3"/>
  <c r="H146" i="3"/>
  <c r="G146" i="3"/>
  <c r="G143" i="3"/>
  <c r="G139" i="3"/>
  <c r="D139" i="3"/>
  <c r="C139" i="3"/>
  <c r="G142" i="3" s="1"/>
  <c r="G138" i="3"/>
  <c r="H134" i="3"/>
  <c r="H135" i="3" s="1"/>
  <c r="G134" i="3"/>
  <c r="G135" i="3" s="1"/>
  <c r="D134" i="3"/>
  <c r="G136" i="3" s="1"/>
  <c r="G137" i="3" s="1"/>
  <c r="G132" i="3"/>
  <c r="D128" i="3"/>
  <c r="G130" i="3" s="1"/>
  <c r="G131" i="3" s="1"/>
  <c r="G127" i="3"/>
  <c r="H124" i="3"/>
  <c r="H116" i="3"/>
  <c r="H121" i="3"/>
  <c r="H119" i="3"/>
  <c r="H120" i="3" s="1"/>
  <c r="H122" i="3" s="1"/>
  <c r="D119" i="3"/>
  <c r="G124" i="3" s="1"/>
  <c r="D111" i="3"/>
  <c r="G116" i="3" s="1"/>
  <c r="C119" i="3"/>
  <c r="G125" i="3" s="1"/>
  <c r="H127" i="3"/>
  <c r="H133" i="3"/>
  <c r="G133" i="3"/>
  <c r="H126" i="3"/>
  <c r="H128" i="3"/>
  <c r="H129" i="3" s="1"/>
  <c r="H131" i="3" s="1"/>
  <c r="H113" i="3"/>
  <c r="H111" i="3"/>
  <c r="H112" i="3" s="1"/>
  <c r="H114" i="3" s="1"/>
  <c r="C111" i="3"/>
  <c r="G117" i="3" s="1"/>
  <c r="G110" i="3"/>
  <c r="G109" i="3"/>
  <c r="G108" i="3"/>
  <c r="H106" i="3"/>
  <c r="H102" i="3"/>
  <c r="H103" i="3" s="1"/>
  <c r="H104" i="3" s="1"/>
  <c r="H105" i="3" s="1"/>
  <c r="G106" i="3"/>
  <c r="G104" i="3"/>
  <c r="G105" i="3" s="1"/>
  <c r="G102" i="3"/>
  <c r="G103" i="3" s="1"/>
  <c r="G101" i="3"/>
  <c r="G92" i="3"/>
  <c r="G93" i="3" s="1"/>
  <c r="H98" i="3"/>
  <c r="G100" i="3" s="1"/>
  <c r="H97" i="3"/>
  <c r="G98" i="3"/>
  <c r="G99" i="3" s="1"/>
  <c r="G97" i="3"/>
  <c r="H92" i="3"/>
  <c r="H93" i="3" s="1"/>
  <c r="H94" i="3" s="1"/>
  <c r="H95" i="3" s="1"/>
  <c r="G96" i="3"/>
  <c r="D92" i="3"/>
  <c r="G94" i="3" s="1"/>
  <c r="G95" i="3" s="1"/>
  <c r="G39" i="3"/>
  <c r="G40" i="3" s="1"/>
  <c r="G24" i="3"/>
  <c r="G25" i="3" s="1"/>
  <c r="G113" i="3" l="1"/>
  <c r="G114" i="3" s="1"/>
  <c r="G115" i="3"/>
  <c r="H117" i="3"/>
  <c r="H125" i="3"/>
  <c r="H123" i="3"/>
  <c r="H137" i="3"/>
  <c r="H136" i="3"/>
  <c r="H138" i="3"/>
  <c r="G119" i="3"/>
  <c r="G120" i="3" s="1"/>
  <c r="G123" i="3"/>
  <c r="G121" i="3"/>
  <c r="G122" i="3" s="1"/>
  <c r="G118" i="3"/>
  <c r="H101" i="3"/>
  <c r="G111" i="3"/>
  <c r="G112" i="3" s="1"/>
  <c r="H99" i="3"/>
  <c r="H100" i="3" s="1"/>
  <c r="H115" i="3"/>
  <c r="H96" i="3"/>
  <c r="H130" i="3"/>
  <c r="H132" i="3"/>
  <c r="G128" i="3"/>
  <c r="G129" i="3" s="1"/>
  <c r="H91" i="3"/>
  <c r="H90" i="3"/>
  <c r="H89" i="3"/>
  <c r="H88" i="3"/>
  <c r="G89" i="3"/>
  <c r="G90" i="3"/>
  <c r="G91" i="3"/>
  <c r="G88" i="3"/>
  <c r="G87" i="3" l="1"/>
  <c r="H87" i="3"/>
  <c r="H86" i="3"/>
  <c r="H85" i="3"/>
  <c r="G85" i="3"/>
  <c r="H82" i="3"/>
  <c r="G82" i="3"/>
  <c r="G80" i="3"/>
  <c r="G81" i="3" s="1"/>
  <c r="H78" i="3"/>
  <c r="H79" i="3" s="1"/>
  <c r="H80" i="3" s="1"/>
  <c r="H81" i="3" s="1"/>
  <c r="G78" i="3"/>
  <c r="G79" i="3" s="1"/>
  <c r="H4" i="3"/>
  <c r="G4" i="3"/>
  <c r="A5" i="3"/>
  <c r="H77" i="3"/>
  <c r="G77" i="3"/>
  <c r="H76" i="3"/>
  <c r="G75" i="3"/>
  <c r="H71" i="3"/>
  <c r="H72" i="3" s="1"/>
  <c r="H73" i="3" s="1"/>
  <c r="H74" i="3" s="1"/>
  <c r="G71" i="3"/>
  <c r="G72" i="3" s="1"/>
  <c r="G73" i="3"/>
  <c r="G74" i="3" s="1"/>
  <c r="H70" i="3"/>
  <c r="G70" i="3"/>
  <c r="D65" i="3"/>
  <c r="G69" i="3"/>
  <c r="H65" i="3"/>
  <c r="H66" i="3" s="1"/>
  <c r="H67" i="3" s="1"/>
  <c r="H68" i="3" s="1"/>
  <c r="G65" i="3"/>
  <c r="G66" i="3" s="1"/>
  <c r="H64" i="3"/>
  <c r="G64" i="3"/>
  <c r="G63" i="3"/>
  <c r="H62" i="3"/>
  <c r="H57" i="3"/>
  <c r="H58" i="3" s="1"/>
  <c r="H59" i="3" s="1"/>
  <c r="H60" i="3" s="1"/>
  <c r="G61" i="3"/>
  <c r="G57" i="3"/>
  <c r="G58" i="3" s="1"/>
  <c r="D57" i="3"/>
  <c r="H63" i="3" s="1"/>
  <c r="D47" i="3"/>
  <c r="H51" i="3" s="1"/>
  <c r="D46" i="3"/>
  <c r="H53" i="3" s="1"/>
  <c r="C47" i="3"/>
  <c r="E47" i="3"/>
  <c r="H47" i="3" s="1"/>
  <c r="E46" i="3"/>
  <c r="H46" i="3" s="1"/>
  <c r="C46" i="3"/>
  <c r="H44" i="3"/>
  <c r="H45" i="3" s="1"/>
  <c r="H43" i="3"/>
  <c r="H42" i="3"/>
  <c r="H41" i="3"/>
  <c r="E37" i="3"/>
  <c r="G42" i="3"/>
  <c r="G43" i="3" s="1"/>
  <c r="C37" i="3"/>
  <c r="H35" i="3"/>
  <c r="D28" i="3"/>
  <c r="G30" i="3" s="1"/>
  <c r="G31" i="3" s="1"/>
  <c r="E28" i="3"/>
  <c r="C28" i="3"/>
  <c r="H27" i="3"/>
  <c r="H26" i="3"/>
  <c r="E22" i="3"/>
  <c r="C22" i="3"/>
  <c r="G27" i="3" s="1"/>
  <c r="H18" i="3"/>
  <c r="H17" i="3"/>
  <c r="D12" i="3"/>
  <c r="E12" i="3"/>
  <c r="C12" i="3"/>
  <c r="H11" i="3"/>
  <c r="E5" i="3"/>
  <c r="D5" i="3"/>
  <c r="H10" i="3" s="1"/>
  <c r="C5" i="3"/>
  <c r="G11" i="3" s="1"/>
  <c r="H61" i="3" l="1"/>
  <c r="H49" i="3"/>
  <c r="G16" i="3"/>
  <c r="G21" i="3"/>
  <c r="G20" i="3"/>
  <c r="G19" i="3"/>
  <c r="G50" i="3"/>
  <c r="G53" i="3"/>
  <c r="H16" i="3"/>
  <c r="G14" i="3"/>
  <c r="G15" i="3" s="1"/>
  <c r="H22" i="3"/>
  <c r="H23" i="3" s="1"/>
  <c r="H25" i="3" s="1"/>
  <c r="H24" i="3"/>
  <c r="H33" i="3"/>
  <c r="H30" i="3"/>
  <c r="H54" i="3"/>
  <c r="G59" i="3"/>
  <c r="G60" i="3" s="1"/>
  <c r="H5" i="3"/>
  <c r="H6" i="3" s="1"/>
  <c r="H8" i="3" s="1"/>
  <c r="H7" i="3"/>
  <c r="H12" i="3"/>
  <c r="H13" i="3" s="1"/>
  <c r="H15" i="3" s="1"/>
  <c r="H14" i="3"/>
  <c r="G32" i="3"/>
  <c r="G35" i="3"/>
  <c r="G44" i="3"/>
  <c r="G45" i="3"/>
  <c r="H52" i="3"/>
  <c r="G9" i="3"/>
  <c r="G10" i="3"/>
  <c r="H37" i="3"/>
  <c r="H38" i="3" s="1"/>
  <c r="H40" i="3" s="1"/>
  <c r="H39" i="3"/>
  <c r="G51" i="3"/>
  <c r="G54" i="3"/>
  <c r="H48" i="3"/>
  <c r="G36" i="3"/>
  <c r="G47" i="3"/>
  <c r="H21" i="3"/>
  <c r="H34" i="3"/>
  <c r="G5" i="3"/>
  <c r="G6" i="3" s="1"/>
  <c r="G17" i="3"/>
  <c r="G18" i="3" s="1"/>
  <c r="H28" i="3"/>
  <c r="H29" i="3" s="1"/>
  <c r="H31" i="3" s="1"/>
  <c r="G33" i="3"/>
  <c r="G49" i="3"/>
  <c r="G34" i="3"/>
  <c r="H32" i="3"/>
  <c r="H50" i="3"/>
  <c r="H19" i="3"/>
  <c r="H20" i="3" s="1"/>
  <c r="G46" i="3"/>
  <c r="G48" i="3"/>
  <c r="G52" i="3"/>
  <c r="G62" i="3"/>
  <c r="H75" i="3"/>
  <c r="G76" i="3"/>
  <c r="G67" i="3"/>
  <c r="G68" i="3" s="1"/>
  <c r="H69" i="3"/>
  <c r="G37" i="3"/>
  <c r="G38" i="3" s="1"/>
  <c r="G41" i="3"/>
  <c r="G28" i="3"/>
  <c r="G29" i="3" s="1"/>
  <c r="G22" i="3"/>
  <c r="G23" i="3" s="1"/>
  <c r="G26" i="3"/>
  <c r="H9" i="3"/>
  <c r="G7" i="3"/>
  <c r="G8" i="3" s="1"/>
  <c r="G12" i="3"/>
  <c r="G13" i="3" s="1"/>
  <c r="G62" i="5"/>
  <c r="J61" i="5"/>
  <c r="G61" i="5"/>
  <c r="D61" i="5"/>
  <c r="J60" i="5"/>
  <c r="G60" i="5"/>
  <c r="D60" i="5"/>
  <c r="J59" i="5"/>
  <c r="G59" i="5"/>
  <c r="D59" i="5"/>
  <c r="J58" i="5"/>
  <c r="G58" i="5"/>
  <c r="D58" i="5"/>
  <c r="J57" i="5"/>
  <c r="G57" i="5"/>
  <c r="D57" i="5"/>
  <c r="J56" i="5"/>
  <c r="G56" i="5"/>
  <c r="D56" i="5"/>
  <c r="J55" i="5"/>
  <c r="J62" i="5" s="1"/>
  <c r="G55" i="5"/>
  <c r="D55" i="5"/>
  <c r="D62" i="5" s="1"/>
  <c r="B55" i="5"/>
  <c r="B56" i="5" s="1"/>
  <c r="B57" i="5" s="1"/>
  <c r="B58" i="5" s="1"/>
  <c r="B59" i="5" s="1"/>
  <c r="B60" i="5" s="1"/>
  <c r="B61" i="5" s="1"/>
  <c r="B62" i="5" s="1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31" i="5" l="1"/>
  <c r="J34" i="5" s="1"/>
  <c r="B7" i="4" l="1"/>
  <c r="B8" i="4" s="1"/>
  <c r="B9" i="4" s="1"/>
  <c r="B10" i="4" s="1"/>
  <c r="B11" i="4" s="1"/>
  <c r="B12" i="4" s="1"/>
  <c r="B20" i="4" l="1"/>
  <c r="B21" i="4" s="1"/>
  <c r="B13" i="4"/>
  <c r="B14" i="4" s="1"/>
  <c r="B15" i="4" s="1"/>
  <c r="B16" i="4" s="1"/>
  <c r="B17" i="4" s="1"/>
  <c r="B18" i="4" s="1"/>
  <c r="B19" i="4" s="1"/>
</calcChain>
</file>

<file path=xl/sharedStrings.xml><?xml version="1.0" encoding="utf-8"?>
<sst xmlns="http://schemas.openxmlformats.org/spreadsheetml/2006/main" count="698" uniqueCount="208">
  <si>
    <t>W</t>
  </si>
  <si>
    <t>D</t>
  </si>
  <si>
    <t>L</t>
  </si>
  <si>
    <t>Notes</t>
  </si>
  <si>
    <t>MATERIAL</t>
  </si>
  <si>
    <t>Matrials Indent</t>
  </si>
  <si>
    <t>SL.NO</t>
  </si>
  <si>
    <t>Qty</t>
  </si>
  <si>
    <t>Date</t>
  </si>
  <si>
    <t>Sl.no.</t>
  </si>
  <si>
    <t>Rft</t>
  </si>
  <si>
    <t>total woking measurements</t>
  </si>
  <si>
    <t>BOX NAME</t>
  </si>
  <si>
    <t>DESCRIPTIOON</t>
  </si>
  <si>
    <t>QTY</t>
  </si>
  <si>
    <t>Y</t>
  </si>
  <si>
    <t>EB</t>
  </si>
  <si>
    <t>L-1</t>
  </si>
  <si>
    <t>W-1</t>
  </si>
  <si>
    <t>L-2</t>
  </si>
  <si>
    <t>W-2</t>
  </si>
  <si>
    <t>0.8MM</t>
  </si>
  <si>
    <t>1.3MM</t>
  </si>
  <si>
    <t>2*MM</t>
  </si>
  <si>
    <t>2**MM</t>
  </si>
  <si>
    <t xml:space="preserve"> </t>
  </si>
  <si>
    <t>CLIENT</t>
  </si>
  <si>
    <t>RECON INTERIORS</t>
  </si>
  <si>
    <t>A15#, Kaytan Nagar Road ,Balanagar,Hyderabad, Telagana,500037</t>
  </si>
  <si>
    <t>GST:-</t>
  </si>
  <si>
    <t>Job Work:-</t>
  </si>
  <si>
    <t>S.no</t>
  </si>
  <si>
    <t>Descrption</t>
  </si>
  <si>
    <t>Units</t>
  </si>
  <si>
    <t>Rate</t>
  </si>
  <si>
    <t>Amount</t>
  </si>
  <si>
    <t>Cold Pressing</t>
  </si>
  <si>
    <t>Lamintes</t>
  </si>
  <si>
    <t>Sft</t>
  </si>
  <si>
    <t>PVC/Acrylic</t>
  </si>
  <si>
    <t>Multi Shutter</t>
  </si>
  <si>
    <t>Cutting</t>
  </si>
  <si>
    <t>Groving</t>
  </si>
  <si>
    <t>Glass Shutter</t>
  </si>
  <si>
    <t>Upto 3 ft</t>
  </si>
  <si>
    <t>Above 3 ft</t>
  </si>
  <si>
    <t>Edge Banding</t>
  </si>
  <si>
    <t>22x0.8 ,Plain</t>
  </si>
  <si>
    <t>22x0.8 ,Grains</t>
  </si>
  <si>
    <t>22x2,Plain</t>
  </si>
  <si>
    <t>25x2 ,plain</t>
  </si>
  <si>
    <t>23x1.3,Plain</t>
  </si>
  <si>
    <t>23x1.3,Grain</t>
  </si>
  <si>
    <t>30x2, Grains</t>
  </si>
  <si>
    <t>45x2,Grains</t>
  </si>
  <si>
    <t>Multi Boaring</t>
  </si>
  <si>
    <t>Holes</t>
  </si>
  <si>
    <t>Mini Fix</t>
  </si>
  <si>
    <t>G- Handles</t>
  </si>
  <si>
    <t>Multi Cutting  Sheets</t>
  </si>
  <si>
    <t>Raw Materals</t>
  </si>
  <si>
    <t>Plywood</t>
  </si>
  <si>
    <t>Laminates</t>
  </si>
  <si>
    <t>Internal 0.8 laminate</t>
  </si>
  <si>
    <t>Packing</t>
  </si>
  <si>
    <t>Amount in words:-</t>
  </si>
  <si>
    <t>AMOUNT</t>
  </si>
  <si>
    <t xml:space="preserve"> ADVANCE </t>
  </si>
  <si>
    <t>GST(9%)</t>
  </si>
  <si>
    <t>TOTAL AMOUNT</t>
  </si>
  <si>
    <t>Reciver's Signature</t>
  </si>
  <si>
    <t>Authorised Signature</t>
  </si>
  <si>
    <t>Terms And Conditions:</t>
  </si>
  <si>
    <t>1.Work will be start After Reciving the Complete materials.</t>
  </si>
  <si>
    <t>2.Work will be start Aginst purches order only</t>
  </si>
  <si>
    <t>3.Work will be start Against your provide cutlist sizes.</t>
  </si>
  <si>
    <t>4.Work will be Start Against 50% payment along with purchse order.</t>
  </si>
  <si>
    <t>5.Balance amount at the time delivery.</t>
  </si>
  <si>
    <t>6.GST Tax Excluding</t>
  </si>
  <si>
    <t>7.Transportation Extra</t>
  </si>
  <si>
    <t>8.Delivery will be done within 7 Days from the date of reciving materials.</t>
  </si>
  <si>
    <t>R/M</t>
  </si>
  <si>
    <t>COST-MTS</t>
  </si>
  <si>
    <t>TOTAL</t>
  </si>
  <si>
    <t>COST-RFT</t>
  </si>
  <si>
    <t>Pressing</t>
  </si>
  <si>
    <t>22 x 0.8</t>
  </si>
  <si>
    <t>25 x 0.8</t>
  </si>
  <si>
    <t xml:space="preserve">23 x 1.3 </t>
  </si>
  <si>
    <t xml:space="preserve">22 x 2 </t>
  </si>
  <si>
    <t xml:space="preserve">25 x 2 </t>
  </si>
  <si>
    <t>30 x 2</t>
  </si>
  <si>
    <t>45 x 2</t>
  </si>
  <si>
    <t>Company Name:-</t>
  </si>
  <si>
    <t>Clint Name:-</t>
  </si>
  <si>
    <t>Date:-15-03-2024</t>
  </si>
  <si>
    <t>Mr.Tirupathi</t>
  </si>
  <si>
    <t>DZINE HOME</t>
  </si>
  <si>
    <t>8th</t>
  </si>
  <si>
    <t>PUJA-B1</t>
  </si>
  <si>
    <t>KIT-B/U-B2</t>
  </si>
  <si>
    <t>LHS</t>
  </si>
  <si>
    <t>RHS</t>
  </si>
  <si>
    <t>TOP</t>
  </si>
  <si>
    <t>BTM</t>
  </si>
  <si>
    <t>BACK UP</t>
  </si>
  <si>
    <t>SHUTTERS</t>
  </si>
  <si>
    <t>FILLERS</t>
  </si>
  <si>
    <t>16MM HDHMR FAB/CA-9177</t>
  </si>
  <si>
    <t>16MM BOILO FAB-BSL</t>
  </si>
  <si>
    <t>6MM BOILO FAB-BSL</t>
  </si>
  <si>
    <t>SINK</t>
  </si>
  <si>
    <t>3 DRAWER</t>
  </si>
  <si>
    <t>KIT-B/U-B3</t>
  </si>
  <si>
    <t>TDM BTM</t>
  </si>
  <si>
    <t>TDM BACK</t>
  </si>
  <si>
    <t>FACIA</t>
  </si>
  <si>
    <t>BPO</t>
  </si>
  <si>
    <t>KIT-B/U-B4</t>
  </si>
  <si>
    <t>BLIND CORNER</t>
  </si>
  <si>
    <t>Lshelf</t>
  </si>
  <si>
    <t>INNER PLANK</t>
  </si>
  <si>
    <t>2 DRAWER</t>
  </si>
  <si>
    <t>KIT-B/U-B5</t>
  </si>
  <si>
    <t>KIT-B/U-B6</t>
  </si>
  <si>
    <t>KIT-B/U-B7</t>
  </si>
  <si>
    <t>L-CORNER</t>
  </si>
  <si>
    <t>ADD ON PANEL</t>
  </si>
  <si>
    <r>
      <t>Lshelf</t>
    </r>
    <r>
      <rPr>
        <b/>
        <sz val="11"/>
        <color rgb="FFFF0000"/>
        <rFont val="Calibri"/>
        <family val="2"/>
        <scheme val="minor"/>
      </rPr>
      <t>-L CUT</t>
    </r>
  </si>
  <si>
    <r>
      <t>BTM</t>
    </r>
    <r>
      <rPr>
        <b/>
        <sz val="11"/>
        <color rgb="FFFF0000"/>
        <rFont val="Calibri"/>
        <family val="2"/>
        <scheme val="minor"/>
      </rPr>
      <t>-L CUT</t>
    </r>
  </si>
  <si>
    <r>
      <t>TOP</t>
    </r>
    <r>
      <rPr>
        <b/>
        <sz val="11"/>
        <color rgb="FFFF0000"/>
        <rFont val="Calibri"/>
        <family val="2"/>
        <scheme val="minor"/>
      </rPr>
      <t>-L CUT</t>
    </r>
  </si>
  <si>
    <t>KIT-W/U-B8</t>
  </si>
  <si>
    <t>16MM PLY FAB-BSL</t>
  </si>
  <si>
    <t>6MM PLY FAB-BSL</t>
  </si>
  <si>
    <t>16MM HDHMR FAB/3068-SF</t>
  </si>
  <si>
    <t>KIT-W/U-B9</t>
  </si>
  <si>
    <t>C/V</t>
  </si>
  <si>
    <t>Profile Door's</t>
  </si>
  <si>
    <t>Gls Shelf's</t>
  </si>
  <si>
    <t>CNC DOOR</t>
  </si>
  <si>
    <t>KIT-W/U-B10</t>
  </si>
  <si>
    <t>KIT-W/U-B11-Open</t>
  </si>
  <si>
    <t>Loft</t>
  </si>
  <si>
    <t>LOFT FRAMES</t>
  </si>
  <si>
    <t>LOFT FILLERS</t>
  </si>
  <si>
    <t>LOFT BTM PANEL</t>
  </si>
  <si>
    <t>LOFT END PANEL</t>
  </si>
  <si>
    <t>LOFT SHUTTERS</t>
  </si>
  <si>
    <t>L-GOLA</t>
  </si>
  <si>
    <t>L &amp; C-GOLA</t>
  </si>
  <si>
    <t>TV-B/U-12</t>
  </si>
  <si>
    <t>DR SIDES</t>
  </si>
  <si>
    <t>DR F/B</t>
  </si>
  <si>
    <t>DR BACK UP</t>
  </si>
  <si>
    <t>16MM PLY FAB/3254-SG</t>
  </si>
  <si>
    <t>16MM HDHMR FAB/3254-SG</t>
  </si>
  <si>
    <t>1 Profle Door</t>
  </si>
  <si>
    <t>2 Drawers</t>
  </si>
  <si>
    <r>
      <rPr>
        <b/>
        <sz val="11"/>
        <color rgb="FFFF0000"/>
        <rFont val="Calibri"/>
        <family val="2"/>
        <scheme val="minor"/>
      </rPr>
      <t>G-Handle-</t>
    </r>
    <r>
      <rPr>
        <sz val="11"/>
        <color theme="1"/>
        <rFont val="Calibri"/>
        <family val="2"/>
        <scheme val="minor"/>
      </rPr>
      <t>FACIA</t>
    </r>
  </si>
  <si>
    <t>TV-T/U-13</t>
  </si>
  <si>
    <r>
      <t>TV FRAMES-</t>
    </r>
    <r>
      <rPr>
        <b/>
        <sz val="8"/>
        <color rgb="FFFF0000"/>
        <rFont val="Calibri"/>
        <family val="2"/>
        <scheme val="minor"/>
      </rPr>
      <t>NO EB</t>
    </r>
  </si>
  <si>
    <t>TV FILLERS</t>
  </si>
  <si>
    <t>TV PANEL</t>
  </si>
  <si>
    <t>16MM PLY FAB/9214-HG</t>
  </si>
  <si>
    <t>CRO-B/U-14</t>
  </si>
  <si>
    <t>SKIRTING</t>
  </si>
  <si>
    <t>FULL TOP</t>
  </si>
  <si>
    <t>16MM PLY FAB/3068-SF</t>
  </si>
  <si>
    <t>CRO-B/U-15</t>
  </si>
  <si>
    <t>CRO-W/U-B16</t>
  </si>
  <si>
    <t>CRO-W/U-B17</t>
  </si>
  <si>
    <t>MBR-WB-B18</t>
  </si>
  <si>
    <t>16MM PLY FAB/429-TG</t>
  </si>
  <si>
    <t>SLD DOORS</t>
  </si>
  <si>
    <t>25MM HDHMR 429-TG/3271-SF/429TG</t>
  </si>
  <si>
    <t>Carpentar should tell the final size</t>
  </si>
  <si>
    <r>
      <rPr>
        <b/>
        <sz val="11"/>
        <color rgb="FFFF0000"/>
        <rFont val="Calibri"/>
        <family val="2"/>
        <scheme val="minor"/>
      </rPr>
      <t>CLR-</t>
    </r>
    <r>
      <rPr>
        <sz val="11"/>
        <color theme="1"/>
        <rFont val="Calibri"/>
        <family val="2"/>
        <scheme val="minor"/>
      </rPr>
      <t>FRAMES</t>
    </r>
  </si>
  <si>
    <r>
      <rPr>
        <b/>
        <sz val="11"/>
        <color rgb="FFFF0000"/>
        <rFont val="Calibri"/>
        <family val="2"/>
        <scheme val="minor"/>
      </rPr>
      <t>FAB-</t>
    </r>
    <r>
      <rPr>
        <sz val="11"/>
        <color theme="1"/>
        <rFont val="Calibri"/>
        <family val="2"/>
        <scheme val="minor"/>
      </rPr>
      <t>FRAMES</t>
    </r>
  </si>
  <si>
    <t>16MM HDHMR FAB/429-TG</t>
  </si>
  <si>
    <t>CBR-WB-B19</t>
  </si>
  <si>
    <t>EXPO PANEL</t>
  </si>
  <si>
    <t>16MM PLY FAB/444-TG</t>
  </si>
  <si>
    <t>LOFT BTM EXPO</t>
  </si>
  <si>
    <t>16MM PLY VD-246-BSL</t>
  </si>
  <si>
    <t>16MM PLY VD-246/3068-SF</t>
  </si>
  <si>
    <t>16MM PLY VD-246/FAB</t>
  </si>
  <si>
    <t>6MM PLY VD-246/FAB</t>
  </si>
  <si>
    <t>DOUBT</t>
  </si>
  <si>
    <t>25MM HDHMR 444-TG/445-TG</t>
  </si>
  <si>
    <t>16MM PLY 3068-SF-BSL</t>
  </si>
  <si>
    <t>6MM PLY FAB/3068-SF</t>
  </si>
  <si>
    <t>16MM HDHMR</t>
  </si>
  <si>
    <t>16MM PLYWOOD</t>
  </si>
  <si>
    <t>25MM HDHMR</t>
  </si>
  <si>
    <t>6MM PLYWOOD</t>
  </si>
  <si>
    <t>16MM ACTION BOILO</t>
  </si>
  <si>
    <t>6MM ACTION BOILO</t>
  </si>
  <si>
    <t>3068-SF</t>
  </si>
  <si>
    <t>3254-SG</t>
  </si>
  <si>
    <t>429-TG</t>
  </si>
  <si>
    <t>CA-9177</t>
  </si>
  <si>
    <t>444-TG</t>
  </si>
  <si>
    <t>9214-HG</t>
  </si>
  <si>
    <t>3271-SF</t>
  </si>
  <si>
    <t>445-TG</t>
  </si>
  <si>
    <t>VD-246</t>
  </si>
  <si>
    <r>
      <t>Internal Laminates</t>
    </r>
    <r>
      <rPr>
        <b/>
        <i/>
        <sz val="14"/>
        <color theme="1"/>
        <rFont val="Calibri"/>
        <family val="2"/>
        <scheme val="minor"/>
      </rPr>
      <t>-FABRIC</t>
    </r>
  </si>
  <si>
    <r>
      <rPr>
        <b/>
        <sz val="16"/>
        <color rgb="FF002060"/>
        <rFont val="Calibri"/>
        <family val="2"/>
        <scheme val="minor"/>
      </rPr>
      <t>DZINE HOME/</t>
    </r>
    <r>
      <rPr>
        <b/>
        <sz val="16"/>
        <color rgb="FFFF0000"/>
        <rFont val="Calibri"/>
        <family val="2"/>
        <scheme val="minor"/>
      </rPr>
      <t>Mr.Tirupathi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</si>
</sst>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rgb="FF7030A0"/>
      <name val="Algerian"/>
      <family val="5"/>
    </font>
    <font>
      <sz val="11"/>
      <color theme="1"/>
      <name val="Calibri"/>
      <family val="2"/>
      <scheme val="minor"/>
    </font>
    <font>
      <b/>
      <i/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1" fillId="6" borderId="0" applyNumberFormat="0" applyBorder="0" applyAlignment="0" applyProtection="0"/>
    <xf numFmtId="43" fontId="13" fillId="0" borderId="0" applyFont="0" applyFill="0" applyBorder="0" applyAlignment="0" applyProtection="0"/>
    <xf numFmtId="0" fontId="15" fillId="8" borderId="0" applyNumberFormat="0" applyBorder="0" applyAlignment="0" applyProtection="0"/>
    <xf numFmtId="0" fontId="19" fillId="9" borderId="0" applyNumberFormat="0" applyBorder="0" applyAlignment="0" applyProtection="0"/>
  </cellStyleXfs>
  <cellXfs count="164">
    <xf numFmtId="0" fontId="0" fillId="0" borderId="0" xfId="0"/>
    <xf numFmtId="0" fontId="0" fillId="0" borderId="1" xfId="0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4" fontId="6" fillId="0" borderId="16" xfId="0" applyNumberFormat="1" applyFont="1" applyBorder="1" applyAlignment="1"/>
    <xf numFmtId="0" fontId="2" fillId="0" borderId="7" xfId="0" applyFont="1" applyBorder="1" applyAlignment="1"/>
    <xf numFmtId="0" fontId="2" fillId="0" borderId="6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43" fontId="0" fillId="0" borderId="7" xfId="2" applyFont="1" applyBorder="1" applyAlignment="1">
      <alignment horizontal="center"/>
    </xf>
    <xf numFmtId="43" fontId="0" fillId="0" borderId="0" xfId="0" applyNumberFormat="1"/>
    <xf numFmtId="43" fontId="0" fillId="0" borderId="7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43" fontId="7" fillId="0" borderId="0" xfId="2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3" fontId="5" fillId="0" borderId="0" xfId="2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4" fillId="6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8" fillId="8" borderId="1" xfId="3" applyFont="1" applyBorder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3" xfId="1" applyFont="1" applyFill="1" applyBorder="1" applyAlignment="1">
      <alignment horizontal="center" vertical="center"/>
    </xf>
    <xf numFmtId="0" fontId="12" fillId="7" borderId="4" xfId="1" applyFont="1" applyFill="1" applyBorder="1" applyAlignment="1">
      <alignment horizontal="center" vertical="center"/>
    </xf>
    <xf numFmtId="0" fontId="14" fillId="6" borderId="2" xfId="1" applyFont="1" applyBorder="1" applyAlignment="1">
      <alignment horizontal="center"/>
    </xf>
    <xf numFmtId="0" fontId="14" fillId="6" borderId="3" xfId="1" applyFont="1" applyBorder="1" applyAlignment="1">
      <alignment horizontal="center"/>
    </xf>
    <xf numFmtId="0" fontId="14" fillId="6" borderId="4" xfId="1" applyFont="1" applyBorder="1" applyAlignment="1">
      <alignment horizontal="center"/>
    </xf>
    <xf numFmtId="0" fontId="14" fillId="6" borderId="2" xfId="1" applyFont="1" applyBorder="1" applyAlignment="1">
      <alignment horizontal="center" vertical="center"/>
    </xf>
    <xf numFmtId="0" fontId="14" fillId="6" borderId="3" xfId="1" applyFont="1" applyBorder="1" applyAlignment="1">
      <alignment horizontal="center" vertical="center"/>
    </xf>
    <xf numFmtId="0" fontId="14" fillId="6" borderId="4" xfId="1" applyFont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25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8" xfId="0" applyFont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1" fillId="6" borderId="1" xfId="1" applyFont="1" applyBorder="1" applyAlignment="1">
      <alignment horizontal="left"/>
    </xf>
    <xf numFmtId="0" fontId="14" fillId="6" borderId="1" xfId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6" fillId="7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/>
    </xf>
    <xf numFmtId="0" fontId="24" fillId="9" borderId="1" xfId="4" applyFont="1" applyBorder="1" applyAlignment="1">
      <alignment horizontal="left"/>
    </xf>
    <xf numFmtId="0" fontId="2" fillId="0" borderId="0" xfId="0" applyFont="1"/>
    <xf numFmtId="0" fontId="21" fillId="6" borderId="1" xfId="1" applyFont="1" applyBorder="1" applyAlignment="1">
      <alignment horizontal="left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27" fillId="7" borderId="4" xfId="0" applyFont="1" applyFill="1" applyBorder="1" applyAlignment="1">
      <alignment horizontal="center" vertical="center"/>
    </xf>
    <xf numFmtId="0" fontId="26" fillId="7" borderId="2" xfId="1" applyFont="1" applyFill="1" applyBorder="1" applyAlignment="1">
      <alignment horizontal="center" vertical="center"/>
    </xf>
    <xf numFmtId="0" fontId="26" fillId="7" borderId="3" xfId="1" applyFont="1" applyFill="1" applyBorder="1" applyAlignment="1">
      <alignment horizontal="center" vertical="center"/>
    </xf>
    <xf numFmtId="0" fontId="26" fillId="7" borderId="4" xfId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16" fillId="8" borderId="1" xfId="3" applyFont="1" applyBorder="1" applyAlignment="1">
      <alignment horizontal="left"/>
    </xf>
    <xf numFmtId="0" fontId="27" fillId="7" borderId="2" xfId="0" applyFont="1" applyFill="1" applyBorder="1" applyAlignment="1">
      <alignment horizontal="center"/>
    </xf>
    <xf numFmtId="0" fontId="27" fillId="7" borderId="3" xfId="0" applyFont="1" applyFill="1" applyBorder="1" applyAlignment="1">
      <alignment horizontal="center"/>
    </xf>
    <xf numFmtId="0" fontId="27" fillId="7" borderId="4" xfId="0" applyFont="1" applyFill="1" applyBorder="1" applyAlignment="1">
      <alignment horizontal="center"/>
    </xf>
  </cellXfs>
  <cellStyles count="5">
    <cellStyle name="Bad" xfId="1" builtinId="27"/>
    <cellStyle name="Comma" xfId="2" builtinId="3"/>
    <cellStyle name="Good" xfId="4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8"/>
  <sheetViews>
    <sheetView tabSelected="1" topLeftCell="A128" zoomScaleNormal="100" workbookViewId="0">
      <selection activeCell="B146" sqref="B146"/>
    </sheetView>
  </sheetViews>
  <sheetFormatPr defaultColWidth="9.109375" defaultRowHeight="14.4" x14ac:dyDescent="0.3"/>
  <cols>
    <col min="1" max="1" width="6.88671875" style="9" bestFit="1" customWidth="1"/>
    <col min="2" max="2" width="17.33203125" style="9" bestFit="1" customWidth="1"/>
    <col min="3" max="4" width="5" style="9" bestFit="1" customWidth="1"/>
    <col min="5" max="5" width="4" style="9" bestFit="1" customWidth="1"/>
    <col min="6" max="6" width="15.33203125" style="23" bestFit="1" customWidth="1"/>
    <col min="7" max="8" width="5" style="9" bestFit="1" customWidth="1"/>
    <col min="9" max="9" width="4.77734375" style="9" bestFit="1" customWidth="1"/>
    <col min="10" max="10" width="34" style="65" bestFit="1" customWidth="1"/>
    <col min="11" max="11" width="2.109375" style="14" bestFit="1" customWidth="1"/>
    <col min="12" max="12" width="3.33203125" style="9" bestFit="1" customWidth="1"/>
    <col min="13" max="13" width="3.6640625" style="9" bestFit="1" customWidth="1"/>
    <col min="14" max="14" width="4.77734375" style="9" bestFit="1" customWidth="1"/>
    <col min="15" max="15" width="3.6640625" style="9" customWidth="1"/>
    <col min="16" max="16" width="4.77734375" style="9" bestFit="1" customWidth="1"/>
    <col min="17" max="17" width="6.44140625" style="9" bestFit="1" customWidth="1"/>
    <col min="18" max="18" width="11.33203125" style="16" customWidth="1"/>
    <col min="19" max="20" width="7.6640625" style="16" bestFit="1" customWidth="1"/>
    <col min="21" max="21" width="7" style="16" bestFit="1" customWidth="1"/>
    <col min="22" max="22" width="8.109375" style="16" bestFit="1" customWidth="1"/>
    <col min="23" max="23" width="17" style="9" bestFit="1" customWidth="1"/>
    <col min="24" max="24" width="32.21875" style="23" bestFit="1" customWidth="1"/>
    <col min="25" max="25" width="9.109375" style="9"/>
    <col min="26" max="26" width="34" style="65" bestFit="1" customWidth="1"/>
    <col min="27" max="29" width="9.109375" style="9"/>
    <col min="30" max="30" width="34" style="65" bestFit="1" customWidth="1"/>
    <col min="31" max="260" width="9.109375" style="9"/>
    <col min="261" max="261" width="14.5546875" style="9" customWidth="1"/>
    <col min="262" max="262" width="33.21875" style="9" bestFit="1" customWidth="1"/>
    <col min="263" max="263" width="10.88671875" style="9" bestFit="1" customWidth="1"/>
    <col min="264" max="264" width="12.88671875" style="9" bestFit="1" customWidth="1"/>
    <col min="265" max="265" width="7.44140625" style="9" customWidth="1"/>
    <col min="266" max="266" width="30.21875" style="9" bestFit="1" customWidth="1"/>
    <col min="267" max="267" width="7.77734375" style="9" customWidth="1"/>
    <col min="268" max="268" width="8.109375" style="9" customWidth="1"/>
    <col min="269" max="269" width="9" style="9" customWidth="1"/>
    <col min="270" max="270" width="8.5546875" style="9" customWidth="1"/>
    <col min="271" max="271" width="8.33203125" style="9" customWidth="1"/>
    <col min="272" max="272" width="8.5546875" style="9" customWidth="1"/>
    <col min="273" max="273" width="18.6640625" style="9" customWidth="1"/>
    <col min="274" max="274" width="13.5546875" style="9" customWidth="1"/>
    <col min="275" max="275" width="11.44140625" style="9" customWidth="1"/>
    <col min="276" max="276" width="11.6640625" style="9" customWidth="1"/>
    <col min="277" max="277" width="11.5546875" style="9" customWidth="1"/>
    <col min="278" max="278" width="15" style="9" customWidth="1"/>
    <col min="279" max="516" width="9.109375" style="9"/>
    <col min="517" max="517" width="14.5546875" style="9" customWidth="1"/>
    <col min="518" max="518" width="33.21875" style="9" bestFit="1" customWidth="1"/>
    <col min="519" max="519" width="10.88671875" style="9" bestFit="1" customWidth="1"/>
    <col min="520" max="520" width="12.88671875" style="9" bestFit="1" customWidth="1"/>
    <col min="521" max="521" width="7.44140625" style="9" customWidth="1"/>
    <col min="522" max="522" width="30.21875" style="9" bestFit="1" customWidth="1"/>
    <col min="523" max="523" width="7.77734375" style="9" customWidth="1"/>
    <col min="524" max="524" width="8.109375" style="9" customWidth="1"/>
    <col min="525" max="525" width="9" style="9" customWidth="1"/>
    <col min="526" max="526" width="8.5546875" style="9" customWidth="1"/>
    <col min="527" max="527" width="8.33203125" style="9" customWidth="1"/>
    <col min="528" max="528" width="8.5546875" style="9" customWidth="1"/>
    <col min="529" max="529" width="18.6640625" style="9" customWidth="1"/>
    <col min="530" max="530" width="13.5546875" style="9" customWidth="1"/>
    <col min="531" max="531" width="11.44140625" style="9" customWidth="1"/>
    <col min="532" max="532" width="11.6640625" style="9" customWidth="1"/>
    <col min="533" max="533" width="11.5546875" style="9" customWidth="1"/>
    <col min="534" max="534" width="15" style="9" customWidth="1"/>
    <col min="535" max="772" width="9.109375" style="9"/>
    <col min="773" max="773" width="14.5546875" style="9" customWidth="1"/>
    <col min="774" max="774" width="33.21875" style="9" bestFit="1" customWidth="1"/>
    <col min="775" max="775" width="10.88671875" style="9" bestFit="1" customWidth="1"/>
    <col min="776" max="776" width="12.88671875" style="9" bestFit="1" customWidth="1"/>
    <col min="777" max="777" width="7.44140625" style="9" customWidth="1"/>
    <col min="778" max="778" width="30.21875" style="9" bestFit="1" customWidth="1"/>
    <col min="779" max="779" width="7.77734375" style="9" customWidth="1"/>
    <col min="780" max="780" width="8.109375" style="9" customWidth="1"/>
    <col min="781" max="781" width="9" style="9" customWidth="1"/>
    <col min="782" max="782" width="8.5546875" style="9" customWidth="1"/>
    <col min="783" max="783" width="8.33203125" style="9" customWidth="1"/>
    <col min="784" max="784" width="8.5546875" style="9" customWidth="1"/>
    <col min="785" max="785" width="18.6640625" style="9" customWidth="1"/>
    <col min="786" max="786" width="13.5546875" style="9" customWidth="1"/>
    <col min="787" max="787" width="11.44140625" style="9" customWidth="1"/>
    <col min="788" max="788" width="11.6640625" style="9" customWidth="1"/>
    <col min="789" max="789" width="11.5546875" style="9" customWidth="1"/>
    <col min="790" max="790" width="15" style="9" customWidth="1"/>
    <col min="791" max="1028" width="9.109375" style="9"/>
    <col min="1029" max="1029" width="14.5546875" style="9" customWidth="1"/>
    <col min="1030" max="1030" width="33.21875" style="9" bestFit="1" customWidth="1"/>
    <col min="1031" max="1031" width="10.88671875" style="9" bestFit="1" customWidth="1"/>
    <col min="1032" max="1032" width="12.88671875" style="9" bestFit="1" customWidth="1"/>
    <col min="1033" max="1033" width="7.44140625" style="9" customWidth="1"/>
    <col min="1034" max="1034" width="30.21875" style="9" bestFit="1" customWidth="1"/>
    <col min="1035" max="1035" width="7.77734375" style="9" customWidth="1"/>
    <col min="1036" max="1036" width="8.109375" style="9" customWidth="1"/>
    <col min="1037" max="1037" width="9" style="9" customWidth="1"/>
    <col min="1038" max="1038" width="8.5546875" style="9" customWidth="1"/>
    <col min="1039" max="1039" width="8.33203125" style="9" customWidth="1"/>
    <col min="1040" max="1040" width="8.5546875" style="9" customWidth="1"/>
    <col min="1041" max="1041" width="18.6640625" style="9" customWidth="1"/>
    <col min="1042" max="1042" width="13.5546875" style="9" customWidth="1"/>
    <col min="1043" max="1043" width="11.44140625" style="9" customWidth="1"/>
    <col min="1044" max="1044" width="11.6640625" style="9" customWidth="1"/>
    <col min="1045" max="1045" width="11.5546875" style="9" customWidth="1"/>
    <col min="1046" max="1046" width="15" style="9" customWidth="1"/>
    <col min="1047" max="1284" width="9.109375" style="9"/>
    <col min="1285" max="1285" width="14.5546875" style="9" customWidth="1"/>
    <col min="1286" max="1286" width="33.21875" style="9" bestFit="1" customWidth="1"/>
    <col min="1287" max="1287" width="10.88671875" style="9" bestFit="1" customWidth="1"/>
    <col min="1288" max="1288" width="12.88671875" style="9" bestFit="1" customWidth="1"/>
    <col min="1289" max="1289" width="7.44140625" style="9" customWidth="1"/>
    <col min="1290" max="1290" width="30.21875" style="9" bestFit="1" customWidth="1"/>
    <col min="1291" max="1291" width="7.77734375" style="9" customWidth="1"/>
    <col min="1292" max="1292" width="8.109375" style="9" customWidth="1"/>
    <col min="1293" max="1293" width="9" style="9" customWidth="1"/>
    <col min="1294" max="1294" width="8.5546875" style="9" customWidth="1"/>
    <col min="1295" max="1295" width="8.33203125" style="9" customWidth="1"/>
    <col min="1296" max="1296" width="8.5546875" style="9" customWidth="1"/>
    <col min="1297" max="1297" width="18.6640625" style="9" customWidth="1"/>
    <col min="1298" max="1298" width="13.5546875" style="9" customWidth="1"/>
    <col min="1299" max="1299" width="11.44140625" style="9" customWidth="1"/>
    <col min="1300" max="1300" width="11.6640625" style="9" customWidth="1"/>
    <col min="1301" max="1301" width="11.5546875" style="9" customWidth="1"/>
    <col min="1302" max="1302" width="15" style="9" customWidth="1"/>
    <col min="1303" max="1540" width="9.109375" style="9"/>
    <col min="1541" max="1541" width="14.5546875" style="9" customWidth="1"/>
    <col min="1542" max="1542" width="33.21875" style="9" bestFit="1" customWidth="1"/>
    <col min="1543" max="1543" width="10.88671875" style="9" bestFit="1" customWidth="1"/>
    <col min="1544" max="1544" width="12.88671875" style="9" bestFit="1" customWidth="1"/>
    <col min="1545" max="1545" width="7.44140625" style="9" customWidth="1"/>
    <col min="1546" max="1546" width="30.21875" style="9" bestFit="1" customWidth="1"/>
    <col min="1547" max="1547" width="7.77734375" style="9" customWidth="1"/>
    <col min="1548" max="1548" width="8.109375" style="9" customWidth="1"/>
    <col min="1549" max="1549" width="9" style="9" customWidth="1"/>
    <col min="1550" max="1550" width="8.5546875" style="9" customWidth="1"/>
    <col min="1551" max="1551" width="8.33203125" style="9" customWidth="1"/>
    <col min="1552" max="1552" width="8.5546875" style="9" customWidth="1"/>
    <col min="1553" max="1553" width="18.6640625" style="9" customWidth="1"/>
    <col min="1554" max="1554" width="13.5546875" style="9" customWidth="1"/>
    <col min="1555" max="1555" width="11.44140625" style="9" customWidth="1"/>
    <col min="1556" max="1556" width="11.6640625" style="9" customWidth="1"/>
    <col min="1557" max="1557" width="11.5546875" style="9" customWidth="1"/>
    <col min="1558" max="1558" width="15" style="9" customWidth="1"/>
    <col min="1559" max="1796" width="9.109375" style="9"/>
    <col min="1797" max="1797" width="14.5546875" style="9" customWidth="1"/>
    <col min="1798" max="1798" width="33.21875" style="9" bestFit="1" customWidth="1"/>
    <col min="1799" max="1799" width="10.88671875" style="9" bestFit="1" customWidth="1"/>
    <col min="1800" max="1800" width="12.88671875" style="9" bestFit="1" customWidth="1"/>
    <col min="1801" max="1801" width="7.44140625" style="9" customWidth="1"/>
    <col min="1802" max="1802" width="30.21875" style="9" bestFit="1" customWidth="1"/>
    <col min="1803" max="1803" width="7.77734375" style="9" customWidth="1"/>
    <col min="1804" max="1804" width="8.109375" style="9" customWidth="1"/>
    <col min="1805" max="1805" width="9" style="9" customWidth="1"/>
    <col min="1806" max="1806" width="8.5546875" style="9" customWidth="1"/>
    <col min="1807" max="1807" width="8.33203125" style="9" customWidth="1"/>
    <col min="1808" max="1808" width="8.5546875" style="9" customWidth="1"/>
    <col min="1809" max="1809" width="18.6640625" style="9" customWidth="1"/>
    <col min="1810" max="1810" width="13.5546875" style="9" customWidth="1"/>
    <col min="1811" max="1811" width="11.44140625" style="9" customWidth="1"/>
    <col min="1812" max="1812" width="11.6640625" style="9" customWidth="1"/>
    <col min="1813" max="1813" width="11.5546875" style="9" customWidth="1"/>
    <col min="1814" max="1814" width="15" style="9" customWidth="1"/>
    <col min="1815" max="2052" width="9.109375" style="9"/>
    <col min="2053" max="2053" width="14.5546875" style="9" customWidth="1"/>
    <col min="2054" max="2054" width="33.21875" style="9" bestFit="1" customWidth="1"/>
    <col min="2055" max="2055" width="10.88671875" style="9" bestFit="1" customWidth="1"/>
    <col min="2056" max="2056" width="12.88671875" style="9" bestFit="1" customWidth="1"/>
    <col min="2057" max="2057" width="7.44140625" style="9" customWidth="1"/>
    <col min="2058" max="2058" width="30.21875" style="9" bestFit="1" customWidth="1"/>
    <col min="2059" max="2059" width="7.77734375" style="9" customWidth="1"/>
    <col min="2060" max="2060" width="8.109375" style="9" customWidth="1"/>
    <col min="2061" max="2061" width="9" style="9" customWidth="1"/>
    <col min="2062" max="2062" width="8.5546875" style="9" customWidth="1"/>
    <col min="2063" max="2063" width="8.33203125" style="9" customWidth="1"/>
    <col min="2064" max="2064" width="8.5546875" style="9" customWidth="1"/>
    <col min="2065" max="2065" width="18.6640625" style="9" customWidth="1"/>
    <col min="2066" max="2066" width="13.5546875" style="9" customWidth="1"/>
    <col min="2067" max="2067" width="11.44140625" style="9" customWidth="1"/>
    <col min="2068" max="2068" width="11.6640625" style="9" customWidth="1"/>
    <col min="2069" max="2069" width="11.5546875" style="9" customWidth="1"/>
    <col min="2070" max="2070" width="15" style="9" customWidth="1"/>
    <col min="2071" max="2308" width="9.109375" style="9"/>
    <col min="2309" max="2309" width="14.5546875" style="9" customWidth="1"/>
    <col min="2310" max="2310" width="33.21875" style="9" bestFit="1" customWidth="1"/>
    <col min="2311" max="2311" width="10.88671875" style="9" bestFit="1" customWidth="1"/>
    <col min="2312" max="2312" width="12.88671875" style="9" bestFit="1" customWidth="1"/>
    <col min="2313" max="2313" width="7.44140625" style="9" customWidth="1"/>
    <col min="2314" max="2314" width="30.21875" style="9" bestFit="1" customWidth="1"/>
    <col min="2315" max="2315" width="7.77734375" style="9" customWidth="1"/>
    <col min="2316" max="2316" width="8.109375" style="9" customWidth="1"/>
    <col min="2317" max="2317" width="9" style="9" customWidth="1"/>
    <col min="2318" max="2318" width="8.5546875" style="9" customWidth="1"/>
    <col min="2319" max="2319" width="8.33203125" style="9" customWidth="1"/>
    <col min="2320" max="2320" width="8.5546875" style="9" customWidth="1"/>
    <col min="2321" max="2321" width="18.6640625" style="9" customWidth="1"/>
    <col min="2322" max="2322" width="13.5546875" style="9" customWidth="1"/>
    <col min="2323" max="2323" width="11.44140625" style="9" customWidth="1"/>
    <col min="2324" max="2324" width="11.6640625" style="9" customWidth="1"/>
    <col min="2325" max="2325" width="11.5546875" style="9" customWidth="1"/>
    <col min="2326" max="2326" width="15" style="9" customWidth="1"/>
    <col min="2327" max="2564" width="9.109375" style="9"/>
    <col min="2565" max="2565" width="14.5546875" style="9" customWidth="1"/>
    <col min="2566" max="2566" width="33.21875" style="9" bestFit="1" customWidth="1"/>
    <col min="2567" max="2567" width="10.88671875" style="9" bestFit="1" customWidth="1"/>
    <col min="2568" max="2568" width="12.88671875" style="9" bestFit="1" customWidth="1"/>
    <col min="2569" max="2569" width="7.44140625" style="9" customWidth="1"/>
    <col min="2570" max="2570" width="30.21875" style="9" bestFit="1" customWidth="1"/>
    <col min="2571" max="2571" width="7.77734375" style="9" customWidth="1"/>
    <col min="2572" max="2572" width="8.109375" style="9" customWidth="1"/>
    <col min="2573" max="2573" width="9" style="9" customWidth="1"/>
    <col min="2574" max="2574" width="8.5546875" style="9" customWidth="1"/>
    <col min="2575" max="2575" width="8.33203125" style="9" customWidth="1"/>
    <col min="2576" max="2576" width="8.5546875" style="9" customWidth="1"/>
    <col min="2577" max="2577" width="18.6640625" style="9" customWidth="1"/>
    <col min="2578" max="2578" width="13.5546875" style="9" customWidth="1"/>
    <col min="2579" max="2579" width="11.44140625" style="9" customWidth="1"/>
    <col min="2580" max="2580" width="11.6640625" style="9" customWidth="1"/>
    <col min="2581" max="2581" width="11.5546875" style="9" customWidth="1"/>
    <col min="2582" max="2582" width="15" style="9" customWidth="1"/>
    <col min="2583" max="2820" width="9.109375" style="9"/>
    <col min="2821" max="2821" width="14.5546875" style="9" customWidth="1"/>
    <col min="2822" max="2822" width="33.21875" style="9" bestFit="1" customWidth="1"/>
    <col min="2823" max="2823" width="10.88671875" style="9" bestFit="1" customWidth="1"/>
    <col min="2824" max="2824" width="12.88671875" style="9" bestFit="1" customWidth="1"/>
    <col min="2825" max="2825" width="7.44140625" style="9" customWidth="1"/>
    <col min="2826" max="2826" width="30.21875" style="9" bestFit="1" customWidth="1"/>
    <col min="2827" max="2827" width="7.77734375" style="9" customWidth="1"/>
    <col min="2828" max="2828" width="8.109375" style="9" customWidth="1"/>
    <col min="2829" max="2829" width="9" style="9" customWidth="1"/>
    <col min="2830" max="2830" width="8.5546875" style="9" customWidth="1"/>
    <col min="2831" max="2831" width="8.33203125" style="9" customWidth="1"/>
    <col min="2832" max="2832" width="8.5546875" style="9" customWidth="1"/>
    <col min="2833" max="2833" width="18.6640625" style="9" customWidth="1"/>
    <col min="2834" max="2834" width="13.5546875" style="9" customWidth="1"/>
    <col min="2835" max="2835" width="11.44140625" style="9" customWidth="1"/>
    <col min="2836" max="2836" width="11.6640625" style="9" customWidth="1"/>
    <col min="2837" max="2837" width="11.5546875" style="9" customWidth="1"/>
    <col min="2838" max="2838" width="15" style="9" customWidth="1"/>
    <col min="2839" max="3076" width="9.109375" style="9"/>
    <col min="3077" max="3077" width="14.5546875" style="9" customWidth="1"/>
    <col min="3078" max="3078" width="33.21875" style="9" bestFit="1" customWidth="1"/>
    <col min="3079" max="3079" width="10.88671875" style="9" bestFit="1" customWidth="1"/>
    <col min="3080" max="3080" width="12.88671875" style="9" bestFit="1" customWidth="1"/>
    <col min="3081" max="3081" width="7.44140625" style="9" customWidth="1"/>
    <col min="3082" max="3082" width="30.21875" style="9" bestFit="1" customWidth="1"/>
    <col min="3083" max="3083" width="7.77734375" style="9" customWidth="1"/>
    <col min="3084" max="3084" width="8.109375" style="9" customWidth="1"/>
    <col min="3085" max="3085" width="9" style="9" customWidth="1"/>
    <col min="3086" max="3086" width="8.5546875" style="9" customWidth="1"/>
    <col min="3087" max="3087" width="8.33203125" style="9" customWidth="1"/>
    <col min="3088" max="3088" width="8.5546875" style="9" customWidth="1"/>
    <col min="3089" max="3089" width="18.6640625" style="9" customWidth="1"/>
    <col min="3090" max="3090" width="13.5546875" style="9" customWidth="1"/>
    <col min="3091" max="3091" width="11.44140625" style="9" customWidth="1"/>
    <col min="3092" max="3092" width="11.6640625" style="9" customWidth="1"/>
    <col min="3093" max="3093" width="11.5546875" style="9" customWidth="1"/>
    <col min="3094" max="3094" width="15" style="9" customWidth="1"/>
    <col min="3095" max="3332" width="9.109375" style="9"/>
    <col min="3333" max="3333" width="14.5546875" style="9" customWidth="1"/>
    <col min="3334" max="3334" width="33.21875" style="9" bestFit="1" customWidth="1"/>
    <col min="3335" max="3335" width="10.88671875" style="9" bestFit="1" customWidth="1"/>
    <col min="3336" max="3336" width="12.88671875" style="9" bestFit="1" customWidth="1"/>
    <col min="3337" max="3337" width="7.44140625" style="9" customWidth="1"/>
    <col min="3338" max="3338" width="30.21875" style="9" bestFit="1" customWidth="1"/>
    <col min="3339" max="3339" width="7.77734375" style="9" customWidth="1"/>
    <col min="3340" max="3340" width="8.109375" style="9" customWidth="1"/>
    <col min="3341" max="3341" width="9" style="9" customWidth="1"/>
    <col min="3342" max="3342" width="8.5546875" style="9" customWidth="1"/>
    <col min="3343" max="3343" width="8.33203125" style="9" customWidth="1"/>
    <col min="3344" max="3344" width="8.5546875" style="9" customWidth="1"/>
    <col min="3345" max="3345" width="18.6640625" style="9" customWidth="1"/>
    <col min="3346" max="3346" width="13.5546875" style="9" customWidth="1"/>
    <col min="3347" max="3347" width="11.44140625" style="9" customWidth="1"/>
    <col min="3348" max="3348" width="11.6640625" style="9" customWidth="1"/>
    <col min="3349" max="3349" width="11.5546875" style="9" customWidth="1"/>
    <col min="3350" max="3350" width="15" style="9" customWidth="1"/>
    <col min="3351" max="3588" width="9.109375" style="9"/>
    <col min="3589" max="3589" width="14.5546875" style="9" customWidth="1"/>
    <col min="3590" max="3590" width="33.21875" style="9" bestFit="1" customWidth="1"/>
    <col min="3591" max="3591" width="10.88671875" style="9" bestFit="1" customWidth="1"/>
    <col min="3592" max="3592" width="12.88671875" style="9" bestFit="1" customWidth="1"/>
    <col min="3593" max="3593" width="7.44140625" style="9" customWidth="1"/>
    <col min="3594" max="3594" width="30.21875" style="9" bestFit="1" customWidth="1"/>
    <col min="3595" max="3595" width="7.77734375" style="9" customWidth="1"/>
    <col min="3596" max="3596" width="8.109375" style="9" customWidth="1"/>
    <col min="3597" max="3597" width="9" style="9" customWidth="1"/>
    <col min="3598" max="3598" width="8.5546875" style="9" customWidth="1"/>
    <col min="3599" max="3599" width="8.33203125" style="9" customWidth="1"/>
    <col min="3600" max="3600" width="8.5546875" style="9" customWidth="1"/>
    <col min="3601" max="3601" width="18.6640625" style="9" customWidth="1"/>
    <col min="3602" max="3602" width="13.5546875" style="9" customWidth="1"/>
    <col min="3603" max="3603" width="11.44140625" style="9" customWidth="1"/>
    <col min="3604" max="3604" width="11.6640625" style="9" customWidth="1"/>
    <col min="3605" max="3605" width="11.5546875" style="9" customWidth="1"/>
    <col min="3606" max="3606" width="15" style="9" customWidth="1"/>
    <col min="3607" max="3844" width="9.109375" style="9"/>
    <col min="3845" max="3845" width="14.5546875" style="9" customWidth="1"/>
    <col min="3846" max="3846" width="33.21875" style="9" bestFit="1" customWidth="1"/>
    <col min="3847" max="3847" width="10.88671875" style="9" bestFit="1" customWidth="1"/>
    <col min="3848" max="3848" width="12.88671875" style="9" bestFit="1" customWidth="1"/>
    <col min="3849" max="3849" width="7.44140625" style="9" customWidth="1"/>
    <col min="3850" max="3850" width="30.21875" style="9" bestFit="1" customWidth="1"/>
    <col min="3851" max="3851" width="7.77734375" style="9" customWidth="1"/>
    <col min="3852" max="3852" width="8.109375" style="9" customWidth="1"/>
    <col min="3853" max="3853" width="9" style="9" customWidth="1"/>
    <col min="3854" max="3854" width="8.5546875" style="9" customWidth="1"/>
    <col min="3855" max="3855" width="8.33203125" style="9" customWidth="1"/>
    <col min="3856" max="3856" width="8.5546875" style="9" customWidth="1"/>
    <col min="3857" max="3857" width="18.6640625" style="9" customWidth="1"/>
    <col min="3858" max="3858" width="13.5546875" style="9" customWidth="1"/>
    <col min="3859" max="3859" width="11.44140625" style="9" customWidth="1"/>
    <col min="3860" max="3860" width="11.6640625" style="9" customWidth="1"/>
    <col min="3861" max="3861" width="11.5546875" style="9" customWidth="1"/>
    <col min="3862" max="3862" width="15" style="9" customWidth="1"/>
    <col min="3863" max="4100" width="9.109375" style="9"/>
    <col min="4101" max="4101" width="14.5546875" style="9" customWidth="1"/>
    <col min="4102" max="4102" width="33.21875" style="9" bestFit="1" customWidth="1"/>
    <col min="4103" max="4103" width="10.88671875" style="9" bestFit="1" customWidth="1"/>
    <col min="4104" max="4104" width="12.88671875" style="9" bestFit="1" customWidth="1"/>
    <col min="4105" max="4105" width="7.44140625" style="9" customWidth="1"/>
    <col min="4106" max="4106" width="30.21875" style="9" bestFit="1" customWidth="1"/>
    <col min="4107" max="4107" width="7.77734375" style="9" customWidth="1"/>
    <col min="4108" max="4108" width="8.109375" style="9" customWidth="1"/>
    <col min="4109" max="4109" width="9" style="9" customWidth="1"/>
    <col min="4110" max="4110" width="8.5546875" style="9" customWidth="1"/>
    <col min="4111" max="4111" width="8.33203125" style="9" customWidth="1"/>
    <col min="4112" max="4112" width="8.5546875" style="9" customWidth="1"/>
    <col min="4113" max="4113" width="18.6640625" style="9" customWidth="1"/>
    <col min="4114" max="4114" width="13.5546875" style="9" customWidth="1"/>
    <col min="4115" max="4115" width="11.44140625" style="9" customWidth="1"/>
    <col min="4116" max="4116" width="11.6640625" style="9" customWidth="1"/>
    <col min="4117" max="4117" width="11.5546875" style="9" customWidth="1"/>
    <col min="4118" max="4118" width="15" style="9" customWidth="1"/>
    <col min="4119" max="4356" width="9.109375" style="9"/>
    <col min="4357" max="4357" width="14.5546875" style="9" customWidth="1"/>
    <col min="4358" max="4358" width="33.21875" style="9" bestFit="1" customWidth="1"/>
    <col min="4359" max="4359" width="10.88671875" style="9" bestFit="1" customWidth="1"/>
    <col min="4360" max="4360" width="12.88671875" style="9" bestFit="1" customWidth="1"/>
    <col min="4361" max="4361" width="7.44140625" style="9" customWidth="1"/>
    <col min="4362" max="4362" width="30.21875" style="9" bestFit="1" customWidth="1"/>
    <col min="4363" max="4363" width="7.77734375" style="9" customWidth="1"/>
    <col min="4364" max="4364" width="8.109375" style="9" customWidth="1"/>
    <col min="4365" max="4365" width="9" style="9" customWidth="1"/>
    <col min="4366" max="4366" width="8.5546875" style="9" customWidth="1"/>
    <col min="4367" max="4367" width="8.33203125" style="9" customWidth="1"/>
    <col min="4368" max="4368" width="8.5546875" style="9" customWidth="1"/>
    <col min="4369" max="4369" width="18.6640625" style="9" customWidth="1"/>
    <col min="4370" max="4370" width="13.5546875" style="9" customWidth="1"/>
    <col min="4371" max="4371" width="11.44140625" style="9" customWidth="1"/>
    <col min="4372" max="4372" width="11.6640625" style="9" customWidth="1"/>
    <col min="4373" max="4373" width="11.5546875" style="9" customWidth="1"/>
    <col min="4374" max="4374" width="15" style="9" customWidth="1"/>
    <col min="4375" max="4612" width="9.109375" style="9"/>
    <col min="4613" max="4613" width="14.5546875" style="9" customWidth="1"/>
    <col min="4614" max="4614" width="33.21875" style="9" bestFit="1" customWidth="1"/>
    <col min="4615" max="4615" width="10.88671875" style="9" bestFit="1" customWidth="1"/>
    <col min="4616" max="4616" width="12.88671875" style="9" bestFit="1" customWidth="1"/>
    <col min="4617" max="4617" width="7.44140625" style="9" customWidth="1"/>
    <col min="4618" max="4618" width="30.21875" style="9" bestFit="1" customWidth="1"/>
    <col min="4619" max="4619" width="7.77734375" style="9" customWidth="1"/>
    <col min="4620" max="4620" width="8.109375" style="9" customWidth="1"/>
    <col min="4621" max="4621" width="9" style="9" customWidth="1"/>
    <col min="4622" max="4622" width="8.5546875" style="9" customWidth="1"/>
    <col min="4623" max="4623" width="8.33203125" style="9" customWidth="1"/>
    <col min="4624" max="4624" width="8.5546875" style="9" customWidth="1"/>
    <col min="4625" max="4625" width="18.6640625" style="9" customWidth="1"/>
    <col min="4626" max="4626" width="13.5546875" style="9" customWidth="1"/>
    <col min="4627" max="4627" width="11.44140625" style="9" customWidth="1"/>
    <col min="4628" max="4628" width="11.6640625" style="9" customWidth="1"/>
    <col min="4629" max="4629" width="11.5546875" style="9" customWidth="1"/>
    <col min="4630" max="4630" width="15" style="9" customWidth="1"/>
    <col min="4631" max="4868" width="9.109375" style="9"/>
    <col min="4869" max="4869" width="14.5546875" style="9" customWidth="1"/>
    <col min="4870" max="4870" width="33.21875" style="9" bestFit="1" customWidth="1"/>
    <col min="4871" max="4871" width="10.88671875" style="9" bestFit="1" customWidth="1"/>
    <col min="4872" max="4872" width="12.88671875" style="9" bestFit="1" customWidth="1"/>
    <col min="4873" max="4873" width="7.44140625" style="9" customWidth="1"/>
    <col min="4874" max="4874" width="30.21875" style="9" bestFit="1" customWidth="1"/>
    <col min="4875" max="4875" width="7.77734375" style="9" customWidth="1"/>
    <col min="4876" max="4876" width="8.109375" style="9" customWidth="1"/>
    <col min="4877" max="4877" width="9" style="9" customWidth="1"/>
    <col min="4878" max="4878" width="8.5546875" style="9" customWidth="1"/>
    <col min="4879" max="4879" width="8.33203125" style="9" customWidth="1"/>
    <col min="4880" max="4880" width="8.5546875" style="9" customWidth="1"/>
    <col min="4881" max="4881" width="18.6640625" style="9" customWidth="1"/>
    <col min="4882" max="4882" width="13.5546875" style="9" customWidth="1"/>
    <col min="4883" max="4883" width="11.44140625" style="9" customWidth="1"/>
    <col min="4884" max="4884" width="11.6640625" style="9" customWidth="1"/>
    <col min="4885" max="4885" width="11.5546875" style="9" customWidth="1"/>
    <col min="4886" max="4886" width="15" style="9" customWidth="1"/>
    <col min="4887" max="5124" width="9.109375" style="9"/>
    <col min="5125" max="5125" width="14.5546875" style="9" customWidth="1"/>
    <col min="5126" max="5126" width="33.21875" style="9" bestFit="1" customWidth="1"/>
    <col min="5127" max="5127" width="10.88671875" style="9" bestFit="1" customWidth="1"/>
    <col min="5128" max="5128" width="12.88671875" style="9" bestFit="1" customWidth="1"/>
    <col min="5129" max="5129" width="7.44140625" style="9" customWidth="1"/>
    <col min="5130" max="5130" width="30.21875" style="9" bestFit="1" customWidth="1"/>
    <col min="5131" max="5131" width="7.77734375" style="9" customWidth="1"/>
    <col min="5132" max="5132" width="8.109375" style="9" customWidth="1"/>
    <col min="5133" max="5133" width="9" style="9" customWidth="1"/>
    <col min="5134" max="5134" width="8.5546875" style="9" customWidth="1"/>
    <col min="5135" max="5135" width="8.33203125" style="9" customWidth="1"/>
    <col min="5136" max="5136" width="8.5546875" style="9" customWidth="1"/>
    <col min="5137" max="5137" width="18.6640625" style="9" customWidth="1"/>
    <col min="5138" max="5138" width="13.5546875" style="9" customWidth="1"/>
    <col min="5139" max="5139" width="11.44140625" style="9" customWidth="1"/>
    <col min="5140" max="5140" width="11.6640625" style="9" customWidth="1"/>
    <col min="5141" max="5141" width="11.5546875" style="9" customWidth="1"/>
    <col min="5142" max="5142" width="15" style="9" customWidth="1"/>
    <col min="5143" max="5380" width="9.109375" style="9"/>
    <col min="5381" max="5381" width="14.5546875" style="9" customWidth="1"/>
    <col min="5382" max="5382" width="33.21875" style="9" bestFit="1" customWidth="1"/>
    <col min="5383" max="5383" width="10.88671875" style="9" bestFit="1" customWidth="1"/>
    <col min="5384" max="5384" width="12.88671875" style="9" bestFit="1" customWidth="1"/>
    <col min="5385" max="5385" width="7.44140625" style="9" customWidth="1"/>
    <col min="5386" max="5386" width="30.21875" style="9" bestFit="1" customWidth="1"/>
    <col min="5387" max="5387" width="7.77734375" style="9" customWidth="1"/>
    <col min="5388" max="5388" width="8.109375" style="9" customWidth="1"/>
    <col min="5389" max="5389" width="9" style="9" customWidth="1"/>
    <col min="5390" max="5390" width="8.5546875" style="9" customWidth="1"/>
    <col min="5391" max="5391" width="8.33203125" style="9" customWidth="1"/>
    <col min="5392" max="5392" width="8.5546875" style="9" customWidth="1"/>
    <col min="5393" max="5393" width="18.6640625" style="9" customWidth="1"/>
    <col min="5394" max="5394" width="13.5546875" style="9" customWidth="1"/>
    <col min="5395" max="5395" width="11.44140625" style="9" customWidth="1"/>
    <col min="5396" max="5396" width="11.6640625" style="9" customWidth="1"/>
    <col min="5397" max="5397" width="11.5546875" style="9" customWidth="1"/>
    <col min="5398" max="5398" width="15" style="9" customWidth="1"/>
    <col min="5399" max="5636" width="9.109375" style="9"/>
    <col min="5637" max="5637" width="14.5546875" style="9" customWidth="1"/>
    <col min="5638" max="5638" width="33.21875" style="9" bestFit="1" customWidth="1"/>
    <col min="5639" max="5639" width="10.88671875" style="9" bestFit="1" customWidth="1"/>
    <col min="5640" max="5640" width="12.88671875" style="9" bestFit="1" customWidth="1"/>
    <col min="5641" max="5641" width="7.44140625" style="9" customWidth="1"/>
    <col min="5642" max="5642" width="30.21875" style="9" bestFit="1" customWidth="1"/>
    <col min="5643" max="5643" width="7.77734375" style="9" customWidth="1"/>
    <col min="5644" max="5644" width="8.109375" style="9" customWidth="1"/>
    <col min="5645" max="5645" width="9" style="9" customWidth="1"/>
    <col min="5646" max="5646" width="8.5546875" style="9" customWidth="1"/>
    <col min="5647" max="5647" width="8.33203125" style="9" customWidth="1"/>
    <col min="5648" max="5648" width="8.5546875" style="9" customWidth="1"/>
    <col min="5649" max="5649" width="18.6640625" style="9" customWidth="1"/>
    <col min="5650" max="5650" width="13.5546875" style="9" customWidth="1"/>
    <col min="5651" max="5651" width="11.44140625" style="9" customWidth="1"/>
    <col min="5652" max="5652" width="11.6640625" style="9" customWidth="1"/>
    <col min="5653" max="5653" width="11.5546875" style="9" customWidth="1"/>
    <col min="5654" max="5654" width="15" style="9" customWidth="1"/>
    <col min="5655" max="5892" width="9.109375" style="9"/>
    <col min="5893" max="5893" width="14.5546875" style="9" customWidth="1"/>
    <col min="5894" max="5894" width="33.21875" style="9" bestFit="1" customWidth="1"/>
    <col min="5895" max="5895" width="10.88671875" style="9" bestFit="1" customWidth="1"/>
    <col min="5896" max="5896" width="12.88671875" style="9" bestFit="1" customWidth="1"/>
    <col min="5897" max="5897" width="7.44140625" style="9" customWidth="1"/>
    <col min="5898" max="5898" width="30.21875" style="9" bestFit="1" customWidth="1"/>
    <col min="5899" max="5899" width="7.77734375" style="9" customWidth="1"/>
    <col min="5900" max="5900" width="8.109375" style="9" customWidth="1"/>
    <col min="5901" max="5901" width="9" style="9" customWidth="1"/>
    <col min="5902" max="5902" width="8.5546875" style="9" customWidth="1"/>
    <col min="5903" max="5903" width="8.33203125" style="9" customWidth="1"/>
    <col min="5904" max="5904" width="8.5546875" style="9" customWidth="1"/>
    <col min="5905" max="5905" width="18.6640625" style="9" customWidth="1"/>
    <col min="5906" max="5906" width="13.5546875" style="9" customWidth="1"/>
    <col min="5907" max="5907" width="11.44140625" style="9" customWidth="1"/>
    <col min="5908" max="5908" width="11.6640625" style="9" customWidth="1"/>
    <col min="5909" max="5909" width="11.5546875" style="9" customWidth="1"/>
    <col min="5910" max="5910" width="15" style="9" customWidth="1"/>
    <col min="5911" max="6148" width="9.109375" style="9"/>
    <col min="6149" max="6149" width="14.5546875" style="9" customWidth="1"/>
    <col min="6150" max="6150" width="33.21875" style="9" bestFit="1" customWidth="1"/>
    <col min="6151" max="6151" width="10.88671875" style="9" bestFit="1" customWidth="1"/>
    <col min="6152" max="6152" width="12.88671875" style="9" bestFit="1" customWidth="1"/>
    <col min="6153" max="6153" width="7.44140625" style="9" customWidth="1"/>
    <col min="6154" max="6154" width="30.21875" style="9" bestFit="1" customWidth="1"/>
    <col min="6155" max="6155" width="7.77734375" style="9" customWidth="1"/>
    <col min="6156" max="6156" width="8.109375" style="9" customWidth="1"/>
    <col min="6157" max="6157" width="9" style="9" customWidth="1"/>
    <col min="6158" max="6158" width="8.5546875" style="9" customWidth="1"/>
    <col min="6159" max="6159" width="8.33203125" style="9" customWidth="1"/>
    <col min="6160" max="6160" width="8.5546875" style="9" customWidth="1"/>
    <col min="6161" max="6161" width="18.6640625" style="9" customWidth="1"/>
    <col min="6162" max="6162" width="13.5546875" style="9" customWidth="1"/>
    <col min="6163" max="6163" width="11.44140625" style="9" customWidth="1"/>
    <col min="6164" max="6164" width="11.6640625" style="9" customWidth="1"/>
    <col min="6165" max="6165" width="11.5546875" style="9" customWidth="1"/>
    <col min="6166" max="6166" width="15" style="9" customWidth="1"/>
    <col min="6167" max="6404" width="9.109375" style="9"/>
    <col min="6405" max="6405" width="14.5546875" style="9" customWidth="1"/>
    <col min="6406" max="6406" width="33.21875" style="9" bestFit="1" customWidth="1"/>
    <col min="6407" max="6407" width="10.88671875" style="9" bestFit="1" customWidth="1"/>
    <col min="6408" max="6408" width="12.88671875" style="9" bestFit="1" customWidth="1"/>
    <col min="6409" max="6409" width="7.44140625" style="9" customWidth="1"/>
    <col min="6410" max="6410" width="30.21875" style="9" bestFit="1" customWidth="1"/>
    <col min="6411" max="6411" width="7.77734375" style="9" customWidth="1"/>
    <col min="6412" max="6412" width="8.109375" style="9" customWidth="1"/>
    <col min="6413" max="6413" width="9" style="9" customWidth="1"/>
    <col min="6414" max="6414" width="8.5546875" style="9" customWidth="1"/>
    <col min="6415" max="6415" width="8.33203125" style="9" customWidth="1"/>
    <col min="6416" max="6416" width="8.5546875" style="9" customWidth="1"/>
    <col min="6417" max="6417" width="18.6640625" style="9" customWidth="1"/>
    <col min="6418" max="6418" width="13.5546875" style="9" customWidth="1"/>
    <col min="6419" max="6419" width="11.44140625" style="9" customWidth="1"/>
    <col min="6420" max="6420" width="11.6640625" style="9" customWidth="1"/>
    <col min="6421" max="6421" width="11.5546875" style="9" customWidth="1"/>
    <col min="6422" max="6422" width="15" style="9" customWidth="1"/>
    <col min="6423" max="6660" width="9.109375" style="9"/>
    <col min="6661" max="6661" width="14.5546875" style="9" customWidth="1"/>
    <col min="6662" max="6662" width="33.21875" style="9" bestFit="1" customWidth="1"/>
    <col min="6663" max="6663" width="10.88671875" style="9" bestFit="1" customWidth="1"/>
    <col min="6664" max="6664" width="12.88671875" style="9" bestFit="1" customWidth="1"/>
    <col min="6665" max="6665" width="7.44140625" style="9" customWidth="1"/>
    <col min="6666" max="6666" width="30.21875" style="9" bestFit="1" customWidth="1"/>
    <col min="6667" max="6667" width="7.77734375" style="9" customWidth="1"/>
    <col min="6668" max="6668" width="8.109375" style="9" customWidth="1"/>
    <col min="6669" max="6669" width="9" style="9" customWidth="1"/>
    <col min="6670" max="6670" width="8.5546875" style="9" customWidth="1"/>
    <col min="6671" max="6671" width="8.33203125" style="9" customWidth="1"/>
    <col min="6672" max="6672" width="8.5546875" style="9" customWidth="1"/>
    <col min="6673" max="6673" width="18.6640625" style="9" customWidth="1"/>
    <col min="6674" max="6674" width="13.5546875" style="9" customWidth="1"/>
    <col min="6675" max="6675" width="11.44140625" style="9" customWidth="1"/>
    <col min="6676" max="6676" width="11.6640625" style="9" customWidth="1"/>
    <col min="6677" max="6677" width="11.5546875" style="9" customWidth="1"/>
    <col min="6678" max="6678" width="15" style="9" customWidth="1"/>
    <col min="6679" max="6916" width="9.109375" style="9"/>
    <col min="6917" max="6917" width="14.5546875" style="9" customWidth="1"/>
    <col min="6918" max="6918" width="33.21875" style="9" bestFit="1" customWidth="1"/>
    <col min="6919" max="6919" width="10.88671875" style="9" bestFit="1" customWidth="1"/>
    <col min="6920" max="6920" width="12.88671875" style="9" bestFit="1" customWidth="1"/>
    <col min="6921" max="6921" width="7.44140625" style="9" customWidth="1"/>
    <col min="6922" max="6922" width="30.21875" style="9" bestFit="1" customWidth="1"/>
    <col min="6923" max="6923" width="7.77734375" style="9" customWidth="1"/>
    <col min="6924" max="6924" width="8.109375" style="9" customWidth="1"/>
    <col min="6925" max="6925" width="9" style="9" customWidth="1"/>
    <col min="6926" max="6926" width="8.5546875" style="9" customWidth="1"/>
    <col min="6927" max="6927" width="8.33203125" style="9" customWidth="1"/>
    <col min="6928" max="6928" width="8.5546875" style="9" customWidth="1"/>
    <col min="6929" max="6929" width="18.6640625" style="9" customWidth="1"/>
    <col min="6930" max="6930" width="13.5546875" style="9" customWidth="1"/>
    <col min="6931" max="6931" width="11.44140625" style="9" customWidth="1"/>
    <col min="6932" max="6932" width="11.6640625" style="9" customWidth="1"/>
    <col min="6933" max="6933" width="11.5546875" style="9" customWidth="1"/>
    <col min="6934" max="6934" width="15" style="9" customWidth="1"/>
    <col min="6935" max="7172" width="9.109375" style="9"/>
    <col min="7173" max="7173" width="14.5546875" style="9" customWidth="1"/>
    <col min="7174" max="7174" width="33.21875" style="9" bestFit="1" customWidth="1"/>
    <col min="7175" max="7175" width="10.88671875" style="9" bestFit="1" customWidth="1"/>
    <col min="7176" max="7176" width="12.88671875" style="9" bestFit="1" customWidth="1"/>
    <col min="7177" max="7177" width="7.44140625" style="9" customWidth="1"/>
    <col min="7178" max="7178" width="30.21875" style="9" bestFit="1" customWidth="1"/>
    <col min="7179" max="7179" width="7.77734375" style="9" customWidth="1"/>
    <col min="7180" max="7180" width="8.109375" style="9" customWidth="1"/>
    <col min="7181" max="7181" width="9" style="9" customWidth="1"/>
    <col min="7182" max="7182" width="8.5546875" style="9" customWidth="1"/>
    <col min="7183" max="7183" width="8.33203125" style="9" customWidth="1"/>
    <col min="7184" max="7184" width="8.5546875" style="9" customWidth="1"/>
    <col min="7185" max="7185" width="18.6640625" style="9" customWidth="1"/>
    <col min="7186" max="7186" width="13.5546875" style="9" customWidth="1"/>
    <col min="7187" max="7187" width="11.44140625" style="9" customWidth="1"/>
    <col min="7188" max="7188" width="11.6640625" style="9" customWidth="1"/>
    <col min="7189" max="7189" width="11.5546875" style="9" customWidth="1"/>
    <col min="7190" max="7190" width="15" style="9" customWidth="1"/>
    <col min="7191" max="7428" width="9.109375" style="9"/>
    <col min="7429" max="7429" width="14.5546875" style="9" customWidth="1"/>
    <col min="7430" max="7430" width="33.21875" style="9" bestFit="1" customWidth="1"/>
    <col min="7431" max="7431" width="10.88671875" style="9" bestFit="1" customWidth="1"/>
    <col min="7432" max="7432" width="12.88671875" style="9" bestFit="1" customWidth="1"/>
    <col min="7433" max="7433" width="7.44140625" style="9" customWidth="1"/>
    <col min="7434" max="7434" width="30.21875" style="9" bestFit="1" customWidth="1"/>
    <col min="7435" max="7435" width="7.77734375" style="9" customWidth="1"/>
    <col min="7436" max="7436" width="8.109375" style="9" customWidth="1"/>
    <col min="7437" max="7437" width="9" style="9" customWidth="1"/>
    <col min="7438" max="7438" width="8.5546875" style="9" customWidth="1"/>
    <col min="7439" max="7439" width="8.33203125" style="9" customWidth="1"/>
    <col min="7440" max="7440" width="8.5546875" style="9" customWidth="1"/>
    <col min="7441" max="7441" width="18.6640625" style="9" customWidth="1"/>
    <col min="7442" max="7442" width="13.5546875" style="9" customWidth="1"/>
    <col min="7443" max="7443" width="11.44140625" style="9" customWidth="1"/>
    <col min="7444" max="7444" width="11.6640625" style="9" customWidth="1"/>
    <col min="7445" max="7445" width="11.5546875" style="9" customWidth="1"/>
    <col min="7446" max="7446" width="15" style="9" customWidth="1"/>
    <col min="7447" max="7684" width="9.109375" style="9"/>
    <col min="7685" max="7685" width="14.5546875" style="9" customWidth="1"/>
    <col min="7686" max="7686" width="33.21875" style="9" bestFit="1" customWidth="1"/>
    <col min="7687" max="7687" width="10.88671875" style="9" bestFit="1" customWidth="1"/>
    <col min="7688" max="7688" width="12.88671875" style="9" bestFit="1" customWidth="1"/>
    <col min="7689" max="7689" width="7.44140625" style="9" customWidth="1"/>
    <col min="7690" max="7690" width="30.21875" style="9" bestFit="1" customWidth="1"/>
    <col min="7691" max="7691" width="7.77734375" style="9" customWidth="1"/>
    <col min="7692" max="7692" width="8.109375" style="9" customWidth="1"/>
    <col min="7693" max="7693" width="9" style="9" customWidth="1"/>
    <col min="7694" max="7694" width="8.5546875" style="9" customWidth="1"/>
    <col min="7695" max="7695" width="8.33203125" style="9" customWidth="1"/>
    <col min="7696" max="7696" width="8.5546875" style="9" customWidth="1"/>
    <col min="7697" max="7697" width="18.6640625" style="9" customWidth="1"/>
    <col min="7698" max="7698" width="13.5546875" style="9" customWidth="1"/>
    <col min="7699" max="7699" width="11.44140625" style="9" customWidth="1"/>
    <col min="7700" max="7700" width="11.6640625" style="9" customWidth="1"/>
    <col min="7701" max="7701" width="11.5546875" style="9" customWidth="1"/>
    <col min="7702" max="7702" width="15" style="9" customWidth="1"/>
    <col min="7703" max="7940" width="9.109375" style="9"/>
    <col min="7941" max="7941" width="14.5546875" style="9" customWidth="1"/>
    <col min="7942" max="7942" width="33.21875" style="9" bestFit="1" customWidth="1"/>
    <col min="7943" max="7943" width="10.88671875" style="9" bestFit="1" customWidth="1"/>
    <col min="7944" max="7944" width="12.88671875" style="9" bestFit="1" customWidth="1"/>
    <col min="7945" max="7945" width="7.44140625" style="9" customWidth="1"/>
    <col min="7946" max="7946" width="30.21875" style="9" bestFit="1" customWidth="1"/>
    <col min="7947" max="7947" width="7.77734375" style="9" customWidth="1"/>
    <col min="7948" max="7948" width="8.109375" style="9" customWidth="1"/>
    <col min="7949" max="7949" width="9" style="9" customWidth="1"/>
    <col min="7950" max="7950" width="8.5546875" style="9" customWidth="1"/>
    <col min="7951" max="7951" width="8.33203125" style="9" customWidth="1"/>
    <col min="7952" max="7952" width="8.5546875" style="9" customWidth="1"/>
    <col min="7953" max="7953" width="18.6640625" style="9" customWidth="1"/>
    <col min="7954" max="7954" width="13.5546875" style="9" customWidth="1"/>
    <col min="7955" max="7955" width="11.44140625" style="9" customWidth="1"/>
    <col min="7956" max="7956" width="11.6640625" style="9" customWidth="1"/>
    <col min="7957" max="7957" width="11.5546875" style="9" customWidth="1"/>
    <col min="7958" max="7958" width="15" style="9" customWidth="1"/>
    <col min="7959" max="8196" width="9.109375" style="9"/>
    <col min="8197" max="8197" width="14.5546875" style="9" customWidth="1"/>
    <col min="8198" max="8198" width="33.21875" style="9" bestFit="1" customWidth="1"/>
    <col min="8199" max="8199" width="10.88671875" style="9" bestFit="1" customWidth="1"/>
    <col min="8200" max="8200" width="12.88671875" style="9" bestFit="1" customWidth="1"/>
    <col min="8201" max="8201" width="7.44140625" style="9" customWidth="1"/>
    <col min="8202" max="8202" width="30.21875" style="9" bestFit="1" customWidth="1"/>
    <col min="8203" max="8203" width="7.77734375" style="9" customWidth="1"/>
    <col min="8204" max="8204" width="8.109375" style="9" customWidth="1"/>
    <col min="8205" max="8205" width="9" style="9" customWidth="1"/>
    <col min="8206" max="8206" width="8.5546875" style="9" customWidth="1"/>
    <col min="8207" max="8207" width="8.33203125" style="9" customWidth="1"/>
    <col min="8208" max="8208" width="8.5546875" style="9" customWidth="1"/>
    <col min="8209" max="8209" width="18.6640625" style="9" customWidth="1"/>
    <col min="8210" max="8210" width="13.5546875" style="9" customWidth="1"/>
    <col min="8211" max="8211" width="11.44140625" style="9" customWidth="1"/>
    <col min="8212" max="8212" width="11.6640625" style="9" customWidth="1"/>
    <col min="8213" max="8213" width="11.5546875" style="9" customWidth="1"/>
    <col min="8214" max="8214" width="15" style="9" customWidth="1"/>
    <col min="8215" max="8452" width="9.109375" style="9"/>
    <col min="8453" max="8453" width="14.5546875" style="9" customWidth="1"/>
    <col min="8454" max="8454" width="33.21875" style="9" bestFit="1" customWidth="1"/>
    <col min="8455" max="8455" width="10.88671875" style="9" bestFit="1" customWidth="1"/>
    <col min="8456" max="8456" width="12.88671875" style="9" bestFit="1" customWidth="1"/>
    <col min="8457" max="8457" width="7.44140625" style="9" customWidth="1"/>
    <col min="8458" max="8458" width="30.21875" style="9" bestFit="1" customWidth="1"/>
    <col min="8459" max="8459" width="7.77734375" style="9" customWidth="1"/>
    <col min="8460" max="8460" width="8.109375" style="9" customWidth="1"/>
    <col min="8461" max="8461" width="9" style="9" customWidth="1"/>
    <col min="8462" max="8462" width="8.5546875" style="9" customWidth="1"/>
    <col min="8463" max="8463" width="8.33203125" style="9" customWidth="1"/>
    <col min="8464" max="8464" width="8.5546875" style="9" customWidth="1"/>
    <col min="8465" max="8465" width="18.6640625" style="9" customWidth="1"/>
    <col min="8466" max="8466" width="13.5546875" style="9" customWidth="1"/>
    <col min="8467" max="8467" width="11.44140625" style="9" customWidth="1"/>
    <col min="8468" max="8468" width="11.6640625" style="9" customWidth="1"/>
    <col min="8469" max="8469" width="11.5546875" style="9" customWidth="1"/>
    <col min="8470" max="8470" width="15" style="9" customWidth="1"/>
    <col min="8471" max="8708" width="9.109375" style="9"/>
    <col min="8709" max="8709" width="14.5546875" style="9" customWidth="1"/>
    <col min="8710" max="8710" width="33.21875" style="9" bestFit="1" customWidth="1"/>
    <col min="8711" max="8711" width="10.88671875" style="9" bestFit="1" customWidth="1"/>
    <col min="8712" max="8712" width="12.88671875" style="9" bestFit="1" customWidth="1"/>
    <col min="8713" max="8713" width="7.44140625" style="9" customWidth="1"/>
    <col min="8714" max="8714" width="30.21875" style="9" bestFit="1" customWidth="1"/>
    <col min="8715" max="8715" width="7.77734375" style="9" customWidth="1"/>
    <col min="8716" max="8716" width="8.109375" style="9" customWidth="1"/>
    <col min="8717" max="8717" width="9" style="9" customWidth="1"/>
    <col min="8718" max="8718" width="8.5546875" style="9" customWidth="1"/>
    <col min="8719" max="8719" width="8.33203125" style="9" customWidth="1"/>
    <col min="8720" max="8720" width="8.5546875" style="9" customWidth="1"/>
    <col min="8721" max="8721" width="18.6640625" style="9" customWidth="1"/>
    <col min="8722" max="8722" width="13.5546875" style="9" customWidth="1"/>
    <col min="8723" max="8723" width="11.44140625" style="9" customWidth="1"/>
    <col min="8724" max="8724" width="11.6640625" style="9" customWidth="1"/>
    <col min="8725" max="8725" width="11.5546875" style="9" customWidth="1"/>
    <col min="8726" max="8726" width="15" style="9" customWidth="1"/>
    <col min="8727" max="8964" width="9.109375" style="9"/>
    <col min="8965" max="8965" width="14.5546875" style="9" customWidth="1"/>
    <col min="8966" max="8966" width="33.21875" style="9" bestFit="1" customWidth="1"/>
    <col min="8967" max="8967" width="10.88671875" style="9" bestFit="1" customWidth="1"/>
    <col min="8968" max="8968" width="12.88671875" style="9" bestFit="1" customWidth="1"/>
    <col min="8969" max="8969" width="7.44140625" style="9" customWidth="1"/>
    <col min="8970" max="8970" width="30.21875" style="9" bestFit="1" customWidth="1"/>
    <col min="8971" max="8971" width="7.77734375" style="9" customWidth="1"/>
    <col min="8972" max="8972" width="8.109375" style="9" customWidth="1"/>
    <col min="8973" max="8973" width="9" style="9" customWidth="1"/>
    <col min="8974" max="8974" width="8.5546875" style="9" customWidth="1"/>
    <col min="8975" max="8975" width="8.33203125" style="9" customWidth="1"/>
    <col min="8976" max="8976" width="8.5546875" style="9" customWidth="1"/>
    <col min="8977" max="8977" width="18.6640625" style="9" customWidth="1"/>
    <col min="8978" max="8978" width="13.5546875" style="9" customWidth="1"/>
    <col min="8979" max="8979" width="11.44140625" style="9" customWidth="1"/>
    <col min="8980" max="8980" width="11.6640625" style="9" customWidth="1"/>
    <col min="8981" max="8981" width="11.5546875" style="9" customWidth="1"/>
    <col min="8982" max="8982" width="15" style="9" customWidth="1"/>
    <col min="8983" max="9220" width="9.109375" style="9"/>
    <col min="9221" max="9221" width="14.5546875" style="9" customWidth="1"/>
    <col min="9222" max="9222" width="33.21875" style="9" bestFit="1" customWidth="1"/>
    <col min="9223" max="9223" width="10.88671875" style="9" bestFit="1" customWidth="1"/>
    <col min="9224" max="9224" width="12.88671875" style="9" bestFit="1" customWidth="1"/>
    <col min="9225" max="9225" width="7.44140625" style="9" customWidth="1"/>
    <col min="9226" max="9226" width="30.21875" style="9" bestFit="1" customWidth="1"/>
    <col min="9227" max="9227" width="7.77734375" style="9" customWidth="1"/>
    <col min="9228" max="9228" width="8.109375" style="9" customWidth="1"/>
    <col min="9229" max="9229" width="9" style="9" customWidth="1"/>
    <col min="9230" max="9230" width="8.5546875" style="9" customWidth="1"/>
    <col min="9231" max="9231" width="8.33203125" style="9" customWidth="1"/>
    <col min="9232" max="9232" width="8.5546875" style="9" customWidth="1"/>
    <col min="9233" max="9233" width="18.6640625" style="9" customWidth="1"/>
    <col min="9234" max="9234" width="13.5546875" style="9" customWidth="1"/>
    <col min="9235" max="9235" width="11.44140625" style="9" customWidth="1"/>
    <col min="9236" max="9236" width="11.6640625" style="9" customWidth="1"/>
    <col min="9237" max="9237" width="11.5546875" style="9" customWidth="1"/>
    <col min="9238" max="9238" width="15" style="9" customWidth="1"/>
    <col min="9239" max="9476" width="9.109375" style="9"/>
    <col min="9477" max="9477" width="14.5546875" style="9" customWidth="1"/>
    <col min="9478" max="9478" width="33.21875" style="9" bestFit="1" customWidth="1"/>
    <col min="9479" max="9479" width="10.88671875" style="9" bestFit="1" customWidth="1"/>
    <col min="9480" max="9480" width="12.88671875" style="9" bestFit="1" customWidth="1"/>
    <col min="9481" max="9481" width="7.44140625" style="9" customWidth="1"/>
    <col min="9482" max="9482" width="30.21875" style="9" bestFit="1" customWidth="1"/>
    <col min="9483" max="9483" width="7.77734375" style="9" customWidth="1"/>
    <col min="9484" max="9484" width="8.109375" style="9" customWidth="1"/>
    <col min="9485" max="9485" width="9" style="9" customWidth="1"/>
    <col min="9486" max="9486" width="8.5546875" style="9" customWidth="1"/>
    <col min="9487" max="9487" width="8.33203125" style="9" customWidth="1"/>
    <col min="9488" max="9488" width="8.5546875" style="9" customWidth="1"/>
    <col min="9489" max="9489" width="18.6640625" style="9" customWidth="1"/>
    <col min="9490" max="9490" width="13.5546875" style="9" customWidth="1"/>
    <col min="9491" max="9491" width="11.44140625" style="9" customWidth="1"/>
    <col min="9492" max="9492" width="11.6640625" style="9" customWidth="1"/>
    <col min="9493" max="9493" width="11.5546875" style="9" customWidth="1"/>
    <col min="9494" max="9494" width="15" style="9" customWidth="1"/>
    <col min="9495" max="9732" width="9.109375" style="9"/>
    <col min="9733" max="9733" width="14.5546875" style="9" customWidth="1"/>
    <col min="9734" max="9734" width="33.21875" style="9" bestFit="1" customWidth="1"/>
    <col min="9735" max="9735" width="10.88671875" style="9" bestFit="1" customWidth="1"/>
    <col min="9736" max="9736" width="12.88671875" style="9" bestFit="1" customWidth="1"/>
    <col min="9737" max="9737" width="7.44140625" style="9" customWidth="1"/>
    <col min="9738" max="9738" width="30.21875" style="9" bestFit="1" customWidth="1"/>
    <col min="9739" max="9739" width="7.77734375" style="9" customWidth="1"/>
    <col min="9740" max="9740" width="8.109375" style="9" customWidth="1"/>
    <col min="9741" max="9741" width="9" style="9" customWidth="1"/>
    <col min="9742" max="9742" width="8.5546875" style="9" customWidth="1"/>
    <col min="9743" max="9743" width="8.33203125" style="9" customWidth="1"/>
    <col min="9744" max="9744" width="8.5546875" style="9" customWidth="1"/>
    <col min="9745" max="9745" width="18.6640625" style="9" customWidth="1"/>
    <col min="9746" max="9746" width="13.5546875" style="9" customWidth="1"/>
    <col min="9747" max="9747" width="11.44140625" style="9" customWidth="1"/>
    <col min="9748" max="9748" width="11.6640625" style="9" customWidth="1"/>
    <col min="9749" max="9749" width="11.5546875" style="9" customWidth="1"/>
    <col min="9750" max="9750" width="15" style="9" customWidth="1"/>
    <col min="9751" max="9988" width="9.109375" style="9"/>
    <col min="9989" max="9989" width="14.5546875" style="9" customWidth="1"/>
    <col min="9990" max="9990" width="33.21875" style="9" bestFit="1" customWidth="1"/>
    <col min="9991" max="9991" width="10.88671875" style="9" bestFit="1" customWidth="1"/>
    <col min="9992" max="9992" width="12.88671875" style="9" bestFit="1" customWidth="1"/>
    <col min="9993" max="9993" width="7.44140625" style="9" customWidth="1"/>
    <col min="9994" max="9994" width="30.21875" style="9" bestFit="1" customWidth="1"/>
    <col min="9995" max="9995" width="7.77734375" style="9" customWidth="1"/>
    <col min="9996" max="9996" width="8.109375" style="9" customWidth="1"/>
    <col min="9997" max="9997" width="9" style="9" customWidth="1"/>
    <col min="9998" max="9998" width="8.5546875" style="9" customWidth="1"/>
    <col min="9999" max="9999" width="8.33203125" style="9" customWidth="1"/>
    <col min="10000" max="10000" width="8.5546875" style="9" customWidth="1"/>
    <col min="10001" max="10001" width="18.6640625" style="9" customWidth="1"/>
    <col min="10002" max="10002" width="13.5546875" style="9" customWidth="1"/>
    <col min="10003" max="10003" width="11.44140625" style="9" customWidth="1"/>
    <col min="10004" max="10004" width="11.6640625" style="9" customWidth="1"/>
    <col min="10005" max="10005" width="11.5546875" style="9" customWidth="1"/>
    <col min="10006" max="10006" width="15" style="9" customWidth="1"/>
    <col min="10007" max="10244" width="9.109375" style="9"/>
    <col min="10245" max="10245" width="14.5546875" style="9" customWidth="1"/>
    <col min="10246" max="10246" width="33.21875" style="9" bestFit="1" customWidth="1"/>
    <col min="10247" max="10247" width="10.88671875" style="9" bestFit="1" customWidth="1"/>
    <col min="10248" max="10248" width="12.88671875" style="9" bestFit="1" customWidth="1"/>
    <col min="10249" max="10249" width="7.44140625" style="9" customWidth="1"/>
    <col min="10250" max="10250" width="30.21875" style="9" bestFit="1" customWidth="1"/>
    <col min="10251" max="10251" width="7.77734375" style="9" customWidth="1"/>
    <col min="10252" max="10252" width="8.109375" style="9" customWidth="1"/>
    <col min="10253" max="10253" width="9" style="9" customWidth="1"/>
    <col min="10254" max="10254" width="8.5546875" style="9" customWidth="1"/>
    <col min="10255" max="10255" width="8.33203125" style="9" customWidth="1"/>
    <col min="10256" max="10256" width="8.5546875" style="9" customWidth="1"/>
    <col min="10257" max="10257" width="18.6640625" style="9" customWidth="1"/>
    <col min="10258" max="10258" width="13.5546875" style="9" customWidth="1"/>
    <col min="10259" max="10259" width="11.44140625" style="9" customWidth="1"/>
    <col min="10260" max="10260" width="11.6640625" style="9" customWidth="1"/>
    <col min="10261" max="10261" width="11.5546875" style="9" customWidth="1"/>
    <col min="10262" max="10262" width="15" style="9" customWidth="1"/>
    <col min="10263" max="10500" width="9.109375" style="9"/>
    <col min="10501" max="10501" width="14.5546875" style="9" customWidth="1"/>
    <col min="10502" max="10502" width="33.21875" style="9" bestFit="1" customWidth="1"/>
    <col min="10503" max="10503" width="10.88671875" style="9" bestFit="1" customWidth="1"/>
    <col min="10504" max="10504" width="12.88671875" style="9" bestFit="1" customWidth="1"/>
    <col min="10505" max="10505" width="7.44140625" style="9" customWidth="1"/>
    <col min="10506" max="10506" width="30.21875" style="9" bestFit="1" customWidth="1"/>
    <col min="10507" max="10507" width="7.77734375" style="9" customWidth="1"/>
    <col min="10508" max="10508" width="8.109375" style="9" customWidth="1"/>
    <col min="10509" max="10509" width="9" style="9" customWidth="1"/>
    <col min="10510" max="10510" width="8.5546875" style="9" customWidth="1"/>
    <col min="10511" max="10511" width="8.33203125" style="9" customWidth="1"/>
    <col min="10512" max="10512" width="8.5546875" style="9" customWidth="1"/>
    <col min="10513" max="10513" width="18.6640625" style="9" customWidth="1"/>
    <col min="10514" max="10514" width="13.5546875" style="9" customWidth="1"/>
    <col min="10515" max="10515" width="11.44140625" style="9" customWidth="1"/>
    <col min="10516" max="10516" width="11.6640625" style="9" customWidth="1"/>
    <col min="10517" max="10517" width="11.5546875" style="9" customWidth="1"/>
    <col min="10518" max="10518" width="15" style="9" customWidth="1"/>
    <col min="10519" max="10756" width="9.109375" style="9"/>
    <col min="10757" max="10757" width="14.5546875" style="9" customWidth="1"/>
    <col min="10758" max="10758" width="33.21875" style="9" bestFit="1" customWidth="1"/>
    <col min="10759" max="10759" width="10.88671875" style="9" bestFit="1" customWidth="1"/>
    <col min="10760" max="10760" width="12.88671875" style="9" bestFit="1" customWidth="1"/>
    <col min="10761" max="10761" width="7.44140625" style="9" customWidth="1"/>
    <col min="10762" max="10762" width="30.21875" style="9" bestFit="1" customWidth="1"/>
    <col min="10763" max="10763" width="7.77734375" style="9" customWidth="1"/>
    <col min="10764" max="10764" width="8.109375" style="9" customWidth="1"/>
    <col min="10765" max="10765" width="9" style="9" customWidth="1"/>
    <col min="10766" max="10766" width="8.5546875" style="9" customWidth="1"/>
    <col min="10767" max="10767" width="8.33203125" style="9" customWidth="1"/>
    <col min="10768" max="10768" width="8.5546875" style="9" customWidth="1"/>
    <col min="10769" max="10769" width="18.6640625" style="9" customWidth="1"/>
    <col min="10770" max="10770" width="13.5546875" style="9" customWidth="1"/>
    <col min="10771" max="10771" width="11.44140625" style="9" customWidth="1"/>
    <col min="10772" max="10772" width="11.6640625" style="9" customWidth="1"/>
    <col min="10773" max="10773" width="11.5546875" style="9" customWidth="1"/>
    <col min="10774" max="10774" width="15" style="9" customWidth="1"/>
    <col min="10775" max="11012" width="9.109375" style="9"/>
    <col min="11013" max="11013" width="14.5546875" style="9" customWidth="1"/>
    <col min="11014" max="11014" width="33.21875" style="9" bestFit="1" customWidth="1"/>
    <col min="11015" max="11015" width="10.88671875" style="9" bestFit="1" customWidth="1"/>
    <col min="11016" max="11016" width="12.88671875" style="9" bestFit="1" customWidth="1"/>
    <col min="11017" max="11017" width="7.44140625" style="9" customWidth="1"/>
    <col min="11018" max="11018" width="30.21875" style="9" bestFit="1" customWidth="1"/>
    <col min="11019" max="11019" width="7.77734375" style="9" customWidth="1"/>
    <col min="11020" max="11020" width="8.109375" style="9" customWidth="1"/>
    <col min="11021" max="11021" width="9" style="9" customWidth="1"/>
    <col min="11022" max="11022" width="8.5546875" style="9" customWidth="1"/>
    <col min="11023" max="11023" width="8.33203125" style="9" customWidth="1"/>
    <col min="11024" max="11024" width="8.5546875" style="9" customWidth="1"/>
    <col min="11025" max="11025" width="18.6640625" style="9" customWidth="1"/>
    <col min="11026" max="11026" width="13.5546875" style="9" customWidth="1"/>
    <col min="11027" max="11027" width="11.44140625" style="9" customWidth="1"/>
    <col min="11028" max="11028" width="11.6640625" style="9" customWidth="1"/>
    <col min="11029" max="11029" width="11.5546875" style="9" customWidth="1"/>
    <col min="11030" max="11030" width="15" style="9" customWidth="1"/>
    <col min="11031" max="11268" width="9.109375" style="9"/>
    <col min="11269" max="11269" width="14.5546875" style="9" customWidth="1"/>
    <col min="11270" max="11270" width="33.21875" style="9" bestFit="1" customWidth="1"/>
    <col min="11271" max="11271" width="10.88671875" style="9" bestFit="1" customWidth="1"/>
    <col min="11272" max="11272" width="12.88671875" style="9" bestFit="1" customWidth="1"/>
    <col min="11273" max="11273" width="7.44140625" style="9" customWidth="1"/>
    <col min="11274" max="11274" width="30.21875" style="9" bestFit="1" customWidth="1"/>
    <col min="11275" max="11275" width="7.77734375" style="9" customWidth="1"/>
    <col min="11276" max="11276" width="8.109375" style="9" customWidth="1"/>
    <col min="11277" max="11277" width="9" style="9" customWidth="1"/>
    <col min="11278" max="11278" width="8.5546875" style="9" customWidth="1"/>
    <col min="11279" max="11279" width="8.33203125" style="9" customWidth="1"/>
    <col min="11280" max="11280" width="8.5546875" style="9" customWidth="1"/>
    <col min="11281" max="11281" width="18.6640625" style="9" customWidth="1"/>
    <col min="11282" max="11282" width="13.5546875" style="9" customWidth="1"/>
    <col min="11283" max="11283" width="11.44140625" style="9" customWidth="1"/>
    <col min="11284" max="11284" width="11.6640625" style="9" customWidth="1"/>
    <col min="11285" max="11285" width="11.5546875" style="9" customWidth="1"/>
    <col min="11286" max="11286" width="15" style="9" customWidth="1"/>
    <col min="11287" max="11524" width="9.109375" style="9"/>
    <col min="11525" max="11525" width="14.5546875" style="9" customWidth="1"/>
    <col min="11526" max="11526" width="33.21875" style="9" bestFit="1" customWidth="1"/>
    <col min="11527" max="11527" width="10.88671875" style="9" bestFit="1" customWidth="1"/>
    <col min="11528" max="11528" width="12.88671875" style="9" bestFit="1" customWidth="1"/>
    <col min="11529" max="11529" width="7.44140625" style="9" customWidth="1"/>
    <col min="11530" max="11530" width="30.21875" style="9" bestFit="1" customWidth="1"/>
    <col min="11531" max="11531" width="7.77734375" style="9" customWidth="1"/>
    <col min="11532" max="11532" width="8.109375" style="9" customWidth="1"/>
    <col min="11533" max="11533" width="9" style="9" customWidth="1"/>
    <col min="11534" max="11534" width="8.5546875" style="9" customWidth="1"/>
    <col min="11535" max="11535" width="8.33203125" style="9" customWidth="1"/>
    <col min="11536" max="11536" width="8.5546875" style="9" customWidth="1"/>
    <col min="11537" max="11537" width="18.6640625" style="9" customWidth="1"/>
    <col min="11538" max="11538" width="13.5546875" style="9" customWidth="1"/>
    <col min="11539" max="11539" width="11.44140625" style="9" customWidth="1"/>
    <col min="11540" max="11540" width="11.6640625" style="9" customWidth="1"/>
    <col min="11541" max="11541" width="11.5546875" style="9" customWidth="1"/>
    <col min="11542" max="11542" width="15" style="9" customWidth="1"/>
    <col min="11543" max="11780" width="9.109375" style="9"/>
    <col min="11781" max="11781" width="14.5546875" style="9" customWidth="1"/>
    <col min="11782" max="11782" width="33.21875" style="9" bestFit="1" customWidth="1"/>
    <col min="11783" max="11783" width="10.88671875" style="9" bestFit="1" customWidth="1"/>
    <col min="11784" max="11784" width="12.88671875" style="9" bestFit="1" customWidth="1"/>
    <col min="11785" max="11785" width="7.44140625" style="9" customWidth="1"/>
    <col min="11786" max="11786" width="30.21875" style="9" bestFit="1" customWidth="1"/>
    <col min="11787" max="11787" width="7.77734375" style="9" customWidth="1"/>
    <col min="11788" max="11788" width="8.109375" style="9" customWidth="1"/>
    <col min="11789" max="11789" width="9" style="9" customWidth="1"/>
    <col min="11790" max="11790" width="8.5546875" style="9" customWidth="1"/>
    <col min="11791" max="11791" width="8.33203125" style="9" customWidth="1"/>
    <col min="11792" max="11792" width="8.5546875" style="9" customWidth="1"/>
    <col min="11793" max="11793" width="18.6640625" style="9" customWidth="1"/>
    <col min="11794" max="11794" width="13.5546875" style="9" customWidth="1"/>
    <col min="11795" max="11795" width="11.44140625" style="9" customWidth="1"/>
    <col min="11796" max="11796" width="11.6640625" style="9" customWidth="1"/>
    <col min="11797" max="11797" width="11.5546875" style="9" customWidth="1"/>
    <col min="11798" max="11798" width="15" style="9" customWidth="1"/>
    <col min="11799" max="12036" width="9.109375" style="9"/>
    <col min="12037" max="12037" width="14.5546875" style="9" customWidth="1"/>
    <col min="12038" max="12038" width="33.21875" style="9" bestFit="1" customWidth="1"/>
    <col min="12039" max="12039" width="10.88671875" style="9" bestFit="1" customWidth="1"/>
    <col min="12040" max="12040" width="12.88671875" style="9" bestFit="1" customWidth="1"/>
    <col min="12041" max="12041" width="7.44140625" style="9" customWidth="1"/>
    <col min="12042" max="12042" width="30.21875" style="9" bestFit="1" customWidth="1"/>
    <col min="12043" max="12043" width="7.77734375" style="9" customWidth="1"/>
    <col min="12044" max="12044" width="8.109375" style="9" customWidth="1"/>
    <col min="12045" max="12045" width="9" style="9" customWidth="1"/>
    <col min="12046" max="12046" width="8.5546875" style="9" customWidth="1"/>
    <col min="12047" max="12047" width="8.33203125" style="9" customWidth="1"/>
    <col min="12048" max="12048" width="8.5546875" style="9" customWidth="1"/>
    <col min="12049" max="12049" width="18.6640625" style="9" customWidth="1"/>
    <col min="12050" max="12050" width="13.5546875" style="9" customWidth="1"/>
    <col min="12051" max="12051" width="11.44140625" style="9" customWidth="1"/>
    <col min="12052" max="12052" width="11.6640625" style="9" customWidth="1"/>
    <col min="12053" max="12053" width="11.5546875" style="9" customWidth="1"/>
    <col min="12054" max="12054" width="15" style="9" customWidth="1"/>
    <col min="12055" max="12292" width="9.109375" style="9"/>
    <col min="12293" max="12293" width="14.5546875" style="9" customWidth="1"/>
    <col min="12294" max="12294" width="33.21875" style="9" bestFit="1" customWidth="1"/>
    <col min="12295" max="12295" width="10.88671875" style="9" bestFit="1" customWidth="1"/>
    <col min="12296" max="12296" width="12.88671875" style="9" bestFit="1" customWidth="1"/>
    <col min="12297" max="12297" width="7.44140625" style="9" customWidth="1"/>
    <col min="12298" max="12298" width="30.21875" style="9" bestFit="1" customWidth="1"/>
    <col min="12299" max="12299" width="7.77734375" style="9" customWidth="1"/>
    <col min="12300" max="12300" width="8.109375" style="9" customWidth="1"/>
    <col min="12301" max="12301" width="9" style="9" customWidth="1"/>
    <col min="12302" max="12302" width="8.5546875" style="9" customWidth="1"/>
    <col min="12303" max="12303" width="8.33203125" style="9" customWidth="1"/>
    <col min="12304" max="12304" width="8.5546875" style="9" customWidth="1"/>
    <col min="12305" max="12305" width="18.6640625" style="9" customWidth="1"/>
    <col min="12306" max="12306" width="13.5546875" style="9" customWidth="1"/>
    <col min="12307" max="12307" width="11.44140625" style="9" customWidth="1"/>
    <col min="12308" max="12308" width="11.6640625" style="9" customWidth="1"/>
    <col min="12309" max="12309" width="11.5546875" style="9" customWidth="1"/>
    <col min="12310" max="12310" width="15" style="9" customWidth="1"/>
    <col min="12311" max="12548" width="9.109375" style="9"/>
    <col min="12549" max="12549" width="14.5546875" style="9" customWidth="1"/>
    <col min="12550" max="12550" width="33.21875" style="9" bestFit="1" customWidth="1"/>
    <col min="12551" max="12551" width="10.88671875" style="9" bestFit="1" customWidth="1"/>
    <col min="12552" max="12552" width="12.88671875" style="9" bestFit="1" customWidth="1"/>
    <col min="12553" max="12553" width="7.44140625" style="9" customWidth="1"/>
    <col min="12554" max="12554" width="30.21875" style="9" bestFit="1" customWidth="1"/>
    <col min="12555" max="12555" width="7.77734375" style="9" customWidth="1"/>
    <col min="12556" max="12556" width="8.109375" style="9" customWidth="1"/>
    <col min="12557" max="12557" width="9" style="9" customWidth="1"/>
    <col min="12558" max="12558" width="8.5546875" style="9" customWidth="1"/>
    <col min="12559" max="12559" width="8.33203125" style="9" customWidth="1"/>
    <col min="12560" max="12560" width="8.5546875" style="9" customWidth="1"/>
    <col min="12561" max="12561" width="18.6640625" style="9" customWidth="1"/>
    <col min="12562" max="12562" width="13.5546875" style="9" customWidth="1"/>
    <col min="12563" max="12563" width="11.44140625" style="9" customWidth="1"/>
    <col min="12564" max="12564" width="11.6640625" style="9" customWidth="1"/>
    <col min="12565" max="12565" width="11.5546875" style="9" customWidth="1"/>
    <col min="12566" max="12566" width="15" style="9" customWidth="1"/>
    <col min="12567" max="12804" width="9.109375" style="9"/>
    <col min="12805" max="12805" width="14.5546875" style="9" customWidth="1"/>
    <col min="12806" max="12806" width="33.21875" style="9" bestFit="1" customWidth="1"/>
    <col min="12807" max="12807" width="10.88671875" style="9" bestFit="1" customWidth="1"/>
    <col min="12808" max="12808" width="12.88671875" style="9" bestFit="1" customWidth="1"/>
    <col min="12809" max="12809" width="7.44140625" style="9" customWidth="1"/>
    <col min="12810" max="12810" width="30.21875" style="9" bestFit="1" customWidth="1"/>
    <col min="12811" max="12811" width="7.77734375" style="9" customWidth="1"/>
    <col min="12812" max="12812" width="8.109375" style="9" customWidth="1"/>
    <col min="12813" max="12813" width="9" style="9" customWidth="1"/>
    <col min="12814" max="12814" width="8.5546875" style="9" customWidth="1"/>
    <col min="12815" max="12815" width="8.33203125" style="9" customWidth="1"/>
    <col min="12816" max="12816" width="8.5546875" style="9" customWidth="1"/>
    <col min="12817" max="12817" width="18.6640625" style="9" customWidth="1"/>
    <col min="12818" max="12818" width="13.5546875" style="9" customWidth="1"/>
    <col min="12819" max="12819" width="11.44140625" style="9" customWidth="1"/>
    <col min="12820" max="12820" width="11.6640625" style="9" customWidth="1"/>
    <col min="12821" max="12821" width="11.5546875" style="9" customWidth="1"/>
    <col min="12822" max="12822" width="15" style="9" customWidth="1"/>
    <col min="12823" max="13060" width="9.109375" style="9"/>
    <col min="13061" max="13061" width="14.5546875" style="9" customWidth="1"/>
    <col min="13062" max="13062" width="33.21875" style="9" bestFit="1" customWidth="1"/>
    <col min="13063" max="13063" width="10.88671875" style="9" bestFit="1" customWidth="1"/>
    <col min="13064" max="13064" width="12.88671875" style="9" bestFit="1" customWidth="1"/>
    <col min="13065" max="13065" width="7.44140625" style="9" customWidth="1"/>
    <col min="13066" max="13066" width="30.21875" style="9" bestFit="1" customWidth="1"/>
    <col min="13067" max="13067" width="7.77734375" style="9" customWidth="1"/>
    <col min="13068" max="13068" width="8.109375" style="9" customWidth="1"/>
    <col min="13069" max="13069" width="9" style="9" customWidth="1"/>
    <col min="13070" max="13070" width="8.5546875" style="9" customWidth="1"/>
    <col min="13071" max="13071" width="8.33203125" style="9" customWidth="1"/>
    <col min="13072" max="13072" width="8.5546875" style="9" customWidth="1"/>
    <col min="13073" max="13073" width="18.6640625" style="9" customWidth="1"/>
    <col min="13074" max="13074" width="13.5546875" style="9" customWidth="1"/>
    <col min="13075" max="13075" width="11.44140625" style="9" customWidth="1"/>
    <col min="13076" max="13076" width="11.6640625" style="9" customWidth="1"/>
    <col min="13077" max="13077" width="11.5546875" style="9" customWidth="1"/>
    <col min="13078" max="13078" width="15" style="9" customWidth="1"/>
    <col min="13079" max="13316" width="9.109375" style="9"/>
    <col min="13317" max="13317" width="14.5546875" style="9" customWidth="1"/>
    <col min="13318" max="13318" width="33.21875" style="9" bestFit="1" customWidth="1"/>
    <col min="13319" max="13319" width="10.88671875" style="9" bestFit="1" customWidth="1"/>
    <col min="13320" max="13320" width="12.88671875" style="9" bestFit="1" customWidth="1"/>
    <col min="13321" max="13321" width="7.44140625" style="9" customWidth="1"/>
    <col min="13322" max="13322" width="30.21875" style="9" bestFit="1" customWidth="1"/>
    <col min="13323" max="13323" width="7.77734375" style="9" customWidth="1"/>
    <col min="13324" max="13324" width="8.109375" style="9" customWidth="1"/>
    <col min="13325" max="13325" width="9" style="9" customWidth="1"/>
    <col min="13326" max="13326" width="8.5546875" style="9" customWidth="1"/>
    <col min="13327" max="13327" width="8.33203125" style="9" customWidth="1"/>
    <col min="13328" max="13328" width="8.5546875" style="9" customWidth="1"/>
    <col min="13329" max="13329" width="18.6640625" style="9" customWidth="1"/>
    <col min="13330" max="13330" width="13.5546875" style="9" customWidth="1"/>
    <col min="13331" max="13331" width="11.44140625" style="9" customWidth="1"/>
    <col min="13332" max="13332" width="11.6640625" style="9" customWidth="1"/>
    <col min="13333" max="13333" width="11.5546875" style="9" customWidth="1"/>
    <col min="13334" max="13334" width="15" style="9" customWidth="1"/>
    <col min="13335" max="13572" width="9.109375" style="9"/>
    <col min="13573" max="13573" width="14.5546875" style="9" customWidth="1"/>
    <col min="13574" max="13574" width="33.21875" style="9" bestFit="1" customWidth="1"/>
    <col min="13575" max="13575" width="10.88671875" style="9" bestFit="1" customWidth="1"/>
    <col min="13576" max="13576" width="12.88671875" style="9" bestFit="1" customWidth="1"/>
    <col min="13577" max="13577" width="7.44140625" style="9" customWidth="1"/>
    <col min="13578" max="13578" width="30.21875" style="9" bestFit="1" customWidth="1"/>
    <col min="13579" max="13579" width="7.77734375" style="9" customWidth="1"/>
    <col min="13580" max="13580" width="8.109375" style="9" customWidth="1"/>
    <col min="13581" max="13581" width="9" style="9" customWidth="1"/>
    <col min="13582" max="13582" width="8.5546875" style="9" customWidth="1"/>
    <col min="13583" max="13583" width="8.33203125" style="9" customWidth="1"/>
    <col min="13584" max="13584" width="8.5546875" style="9" customWidth="1"/>
    <col min="13585" max="13585" width="18.6640625" style="9" customWidth="1"/>
    <col min="13586" max="13586" width="13.5546875" style="9" customWidth="1"/>
    <col min="13587" max="13587" width="11.44140625" style="9" customWidth="1"/>
    <col min="13588" max="13588" width="11.6640625" style="9" customWidth="1"/>
    <col min="13589" max="13589" width="11.5546875" style="9" customWidth="1"/>
    <col min="13590" max="13590" width="15" style="9" customWidth="1"/>
    <col min="13591" max="13828" width="9.109375" style="9"/>
    <col min="13829" max="13829" width="14.5546875" style="9" customWidth="1"/>
    <col min="13830" max="13830" width="33.21875" style="9" bestFit="1" customWidth="1"/>
    <col min="13831" max="13831" width="10.88671875" style="9" bestFit="1" customWidth="1"/>
    <col min="13832" max="13832" width="12.88671875" style="9" bestFit="1" customWidth="1"/>
    <col min="13833" max="13833" width="7.44140625" style="9" customWidth="1"/>
    <col min="13834" max="13834" width="30.21875" style="9" bestFit="1" customWidth="1"/>
    <col min="13835" max="13835" width="7.77734375" style="9" customWidth="1"/>
    <col min="13836" max="13836" width="8.109375" style="9" customWidth="1"/>
    <col min="13837" max="13837" width="9" style="9" customWidth="1"/>
    <col min="13838" max="13838" width="8.5546875" style="9" customWidth="1"/>
    <col min="13839" max="13839" width="8.33203125" style="9" customWidth="1"/>
    <col min="13840" max="13840" width="8.5546875" style="9" customWidth="1"/>
    <col min="13841" max="13841" width="18.6640625" style="9" customWidth="1"/>
    <col min="13842" max="13842" width="13.5546875" style="9" customWidth="1"/>
    <col min="13843" max="13843" width="11.44140625" style="9" customWidth="1"/>
    <col min="13844" max="13844" width="11.6640625" style="9" customWidth="1"/>
    <col min="13845" max="13845" width="11.5546875" style="9" customWidth="1"/>
    <col min="13846" max="13846" width="15" style="9" customWidth="1"/>
    <col min="13847" max="14084" width="9.109375" style="9"/>
    <col min="14085" max="14085" width="14.5546875" style="9" customWidth="1"/>
    <col min="14086" max="14086" width="33.21875" style="9" bestFit="1" customWidth="1"/>
    <col min="14087" max="14087" width="10.88671875" style="9" bestFit="1" customWidth="1"/>
    <col min="14088" max="14088" width="12.88671875" style="9" bestFit="1" customWidth="1"/>
    <col min="14089" max="14089" width="7.44140625" style="9" customWidth="1"/>
    <col min="14090" max="14090" width="30.21875" style="9" bestFit="1" customWidth="1"/>
    <col min="14091" max="14091" width="7.77734375" style="9" customWidth="1"/>
    <col min="14092" max="14092" width="8.109375" style="9" customWidth="1"/>
    <col min="14093" max="14093" width="9" style="9" customWidth="1"/>
    <col min="14094" max="14094" width="8.5546875" style="9" customWidth="1"/>
    <col min="14095" max="14095" width="8.33203125" style="9" customWidth="1"/>
    <col min="14096" max="14096" width="8.5546875" style="9" customWidth="1"/>
    <col min="14097" max="14097" width="18.6640625" style="9" customWidth="1"/>
    <col min="14098" max="14098" width="13.5546875" style="9" customWidth="1"/>
    <col min="14099" max="14099" width="11.44140625" style="9" customWidth="1"/>
    <col min="14100" max="14100" width="11.6640625" style="9" customWidth="1"/>
    <col min="14101" max="14101" width="11.5546875" style="9" customWidth="1"/>
    <col min="14102" max="14102" width="15" style="9" customWidth="1"/>
    <col min="14103" max="14340" width="9.109375" style="9"/>
    <col min="14341" max="14341" width="14.5546875" style="9" customWidth="1"/>
    <col min="14342" max="14342" width="33.21875" style="9" bestFit="1" customWidth="1"/>
    <col min="14343" max="14343" width="10.88671875" style="9" bestFit="1" customWidth="1"/>
    <col min="14344" max="14344" width="12.88671875" style="9" bestFit="1" customWidth="1"/>
    <col min="14345" max="14345" width="7.44140625" style="9" customWidth="1"/>
    <col min="14346" max="14346" width="30.21875" style="9" bestFit="1" customWidth="1"/>
    <col min="14347" max="14347" width="7.77734375" style="9" customWidth="1"/>
    <col min="14348" max="14348" width="8.109375" style="9" customWidth="1"/>
    <col min="14349" max="14349" width="9" style="9" customWidth="1"/>
    <col min="14350" max="14350" width="8.5546875" style="9" customWidth="1"/>
    <col min="14351" max="14351" width="8.33203125" style="9" customWidth="1"/>
    <col min="14352" max="14352" width="8.5546875" style="9" customWidth="1"/>
    <col min="14353" max="14353" width="18.6640625" style="9" customWidth="1"/>
    <col min="14354" max="14354" width="13.5546875" style="9" customWidth="1"/>
    <col min="14355" max="14355" width="11.44140625" style="9" customWidth="1"/>
    <col min="14356" max="14356" width="11.6640625" style="9" customWidth="1"/>
    <col min="14357" max="14357" width="11.5546875" style="9" customWidth="1"/>
    <col min="14358" max="14358" width="15" style="9" customWidth="1"/>
    <col min="14359" max="14596" width="9.109375" style="9"/>
    <col min="14597" max="14597" width="14.5546875" style="9" customWidth="1"/>
    <col min="14598" max="14598" width="33.21875" style="9" bestFit="1" customWidth="1"/>
    <col min="14599" max="14599" width="10.88671875" style="9" bestFit="1" customWidth="1"/>
    <col min="14600" max="14600" width="12.88671875" style="9" bestFit="1" customWidth="1"/>
    <col min="14601" max="14601" width="7.44140625" style="9" customWidth="1"/>
    <col min="14602" max="14602" width="30.21875" style="9" bestFit="1" customWidth="1"/>
    <col min="14603" max="14603" width="7.77734375" style="9" customWidth="1"/>
    <col min="14604" max="14604" width="8.109375" style="9" customWidth="1"/>
    <col min="14605" max="14605" width="9" style="9" customWidth="1"/>
    <col min="14606" max="14606" width="8.5546875" style="9" customWidth="1"/>
    <col min="14607" max="14607" width="8.33203125" style="9" customWidth="1"/>
    <col min="14608" max="14608" width="8.5546875" style="9" customWidth="1"/>
    <col min="14609" max="14609" width="18.6640625" style="9" customWidth="1"/>
    <col min="14610" max="14610" width="13.5546875" style="9" customWidth="1"/>
    <col min="14611" max="14611" width="11.44140625" style="9" customWidth="1"/>
    <col min="14612" max="14612" width="11.6640625" style="9" customWidth="1"/>
    <col min="14613" max="14613" width="11.5546875" style="9" customWidth="1"/>
    <col min="14614" max="14614" width="15" style="9" customWidth="1"/>
    <col min="14615" max="14852" width="9.109375" style="9"/>
    <col min="14853" max="14853" width="14.5546875" style="9" customWidth="1"/>
    <col min="14854" max="14854" width="33.21875" style="9" bestFit="1" customWidth="1"/>
    <col min="14855" max="14855" width="10.88671875" style="9" bestFit="1" customWidth="1"/>
    <col min="14856" max="14856" width="12.88671875" style="9" bestFit="1" customWidth="1"/>
    <col min="14857" max="14857" width="7.44140625" style="9" customWidth="1"/>
    <col min="14858" max="14858" width="30.21875" style="9" bestFit="1" customWidth="1"/>
    <col min="14859" max="14859" width="7.77734375" style="9" customWidth="1"/>
    <col min="14860" max="14860" width="8.109375" style="9" customWidth="1"/>
    <col min="14861" max="14861" width="9" style="9" customWidth="1"/>
    <col min="14862" max="14862" width="8.5546875" style="9" customWidth="1"/>
    <col min="14863" max="14863" width="8.33203125" style="9" customWidth="1"/>
    <col min="14864" max="14864" width="8.5546875" style="9" customWidth="1"/>
    <col min="14865" max="14865" width="18.6640625" style="9" customWidth="1"/>
    <col min="14866" max="14866" width="13.5546875" style="9" customWidth="1"/>
    <col min="14867" max="14867" width="11.44140625" style="9" customWidth="1"/>
    <col min="14868" max="14868" width="11.6640625" style="9" customWidth="1"/>
    <col min="14869" max="14869" width="11.5546875" style="9" customWidth="1"/>
    <col min="14870" max="14870" width="15" style="9" customWidth="1"/>
    <col min="14871" max="15108" width="9.109375" style="9"/>
    <col min="15109" max="15109" width="14.5546875" style="9" customWidth="1"/>
    <col min="15110" max="15110" width="33.21875" style="9" bestFit="1" customWidth="1"/>
    <col min="15111" max="15111" width="10.88671875" style="9" bestFit="1" customWidth="1"/>
    <col min="15112" max="15112" width="12.88671875" style="9" bestFit="1" customWidth="1"/>
    <col min="15113" max="15113" width="7.44140625" style="9" customWidth="1"/>
    <col min="15114" max="15114" width="30.21875" style="9" bestFit="1" customWidth="1"/>
    <col min="15115" max="15115" width="7.77734375" style="9" customWidth="1"/>
    <col min="15116" max="15116" width="8.109375" style="9" customWidth="1"/>
    <col min="15117" max="15117" width="9" style="9" customWidth="1"/>
    <col min="15118" max="15118" width="8.5546875" style="9" customWidth="1"/>
    <col min="15119" max="15119" width="8.33203125" style="9" customWidth="1"/>
    <col min="15120" max="15120" width="8.5546875" style="9" customWidth="1"/>
    <col min="15121" max="15121" width="18.6640625" style="9" customWidth="1"/>
    <col min="15122" max="15122" width="13.5546875" style="9" customWidth="1"/>
    <col min="15123" max="15123" width="11.44140625" style="9" customWidth="1"/>
    <col min="15124" max="15124" width="11.6640625" style="9" customWidth="1"/>
    <col min="15125" max="15125" width="11.5546875" style="9" customWidth="1"/>
    <col min="15126" max="15126" width="15" style="9" customWidth="1"/>
    <col min="15127" max="15364" width="9.109375" style="9"/>
    <col min="15365" max="15365" width="14.5546875" style="9" customWidth="1"/>
    <col min="15366" max="15366" width="33.21875" style="9" bestFit="1" customWidth="1"/>
    <col min="15367" max="15367" width="10.88671875" style="9" bestFit="1" customWidth="1"/>
    <col min="15368" max="15368" width="12.88671875" style="9" bestFit="1" customWidth="1"/>
    <col min="15369" max="15369" width="7.44140625" style="9" customWidth="1"/>
    <col min="15370" max="15370" width="30.21875" style="9" bestFit="1" customWidth="1"/>
    <col min="15371" max="15371" width="7.77734375" style="9" customWidth="1"/>
    <col min="15372" max="15372" width="8.109375" style="9" customWidth="1"/>
    <col min="15373" max="15373" width="9" style="9" customWidth="1"/>
    <col min="15374" max="15374" width="8.5546875" style="9" customWidth="1"/>
    <col min="15375" max="15375" width="8.33203125" style="9" customWidth="1"/>
    <col min="15376" max="15376" width="8.5546875" style="9" customWidth="1"/>
    <col min="15377" max="15377" width="18.6640625" style="9" customWidth="1"/>
    <col min="15378" max="15378" width="13.5546875" style="9" customWidth="1"/>
    <col min="15379" max="15379" width="11.44140625" style="9" customWidth="1"/>
    <col min="15380" max="15380" width="11.6640625" style="9" customWidth="1"/>
    <col min="15381" max="15381" width="11.5546875" style="9" customWidth="1"/>
    <col min="15382" max="15382" width="15" style="9" customWidth="1"/>
    <col min="15383" max="15620" width="9.109375" style="9"/>
    <col min="15621" max="15621" width="14.5546875" style="9" customWidth="1"/>
    <col min="15622" max="15622" width="33.21875" style="9" bestFit="1" customWidth="1"/>
    <col min="15623" max="15623" width="10.88671875" style="9" bestFit="1" customWidth="1"/>
    <col min="15624" max="15624" width="12.88671875" style="9" bestFit="1" customWidth="1"/>
    <col min="15625" max="15625" width="7.44140625" style="9" customWidth="1"/>
    <col min="15626" max="15626" width="30.21875" style="9" bestFit="1" customWidth="1"/>
    <col min="15627" max="15627" width="7.77734375" style="9" customWidth="1"/>
    <col min="15628" max="15628" width="8.109375" style="9" customWidth="1"/>
    <col min="15629" max="15629" width="9" style="9" customWidth="1"/>
    <col min="15630" max="15630" width="8.5546875" style="9" customWidth="1"/>
    <col min="15631" max="15631" width="8.33203125" style="9" customWidth="1"/>
    <col min="15632" max="15632" width="8.5546875" style="9" customWidth="1"/>
    <col min="15633" max="15633" width="18.6640625" style="9" customWidth="1"/>
    <col min="15634" max="15634" width="13.5546875" style="9" customWidth="1"/>
    <col min="15635" max="15635" width="11.44140625" style="9" customWidth="1"/>
    <col min="15636" max="15636" width="11.6640625" style="9" customWidth="1"/>
    <col min="15637" max="15637" width="11.5546875" style="9" customWidth="1"/>
    <col min="15638" max="15638" width="15" style="9" customWidth="1"/>
    <col min="15639" max="15876" width="9.109375" style="9"/>
    <col min="15877" max="15877" width="14.5546875" style="9" customWidth="1"/>
    <col min="15878" max="15878" width="33.21875" style="9" bestFit="1" customWidth="1"/>
    <col min="15879" max="15879" width="10.88671875" style="9" bestFit="1" customWidth="1"/>
    <col min="15880" max="15880" width="12.88671875" style="9" bestFit="1" customWidth="1"/>
    <col min="15881" max="15881" width="7.44140625" style="9" customWidth="1"/>
    <col min="15882" max="15882" width="30.21875" style="9" bestFit="1" customWidth="1"/>
    <col min="15883" max="15883" width="7.77734375" style="9" customWidth="1"/>
    <col min="15884" max="15884" width="8.109375" style="9" customWidth="1"/>
    <col min="15885" max="15885" width="9" style="9" customWidth="1"/>
    <col min="15886" max="15886" width="8.5546875" style="9" customWidth="1"/>
    <col min="15887" max="15887" width="8.33203125" style="9" customWidth="1"/>
    <col min="15888" max="15888" width="8.5546875" style="9" customWidth="1"/>
    <col min="15889" max="15889" width="18.6640625" style="9" customWidth="1"/>
    <col min="15890" max="15890" width="13.5546875" style="9" customWidth="1"/>
    <col min="15891" max="15891" width="11.44140625" style="9" customWidth="1"/>
    <col min="15892" max="15892" width="11.6640625" style="9" customWidth="1"/>
    <col min="15893" max="15893" width="11.5546875" style="9" customWidth="1"/>
    <col min="15894" max="15894" width="15" style="9" customWidth="1"/>
    <col min="15895" max="16132" width="9.109375" style="9"/>
    <col min="16133" max="16133" width="14.5546875" style="9" customWidth="1"/>
    <col min="16134" max="16134" width="33.21875" style="9" bestFit="1" customWidth="1"/>
    <col min="16135" max="16135" width="10.88671875" style="9" bestFit="1" customWidth="1"/>
    <col min="16136" max="16136" width="12.88671875" style="9" bestFit="1" customWidth="1"/>
    <col min="16137" max="16137" width="7.44140625" style="9" customWidth="1"/>
    <col min="16138" max="16138" width="30.21875" style="9" bestFit="1" customWidth="1"/>
    <col min="16139" max="16139" width="7.77734375" style="9" customWidth="1"/>
    <col min="16140" max="16140" width="8.109375" style="9" customWidth="1"/>
    <col min="16141" max="16141" width="9" style="9" customWidth="1"/>
    <col min="16142" max="16142" width="8.5546875" style="9" customWidth="1"/>
    <col min="16143" max="16143" width="8.33203125" style="9" customWidth="1"/>
    <col min="16144" max="16144" width="8.5546875" style="9" customWidth="1"/>
    <col min="16145" max="16145" width="18.6640625" style="9" customWidth="1"/>
    <col min="16146" max="16146" width="13.5546875" style="9" customWidth="1"/>
    <col min="16147" max="16147" width="11.44140625" style="9" customWidth="1"/>
    <col min="16148" max="16148" width="11.6640625" style="9" customWidth="1"/>
    <col min="16149" max="16149" width="11.5546875" style="9" customWidth="1"/>
    <col min="16150" max="16150" width="15" style="9" customWidth="1"/>
    <col min="16151" max="16384" width="9.109375" style="9"/>
  </cols>
  <sheetData>
    <row r="1" spans="1:30" ht="15.6" x14ac:dyDescent="0.3">
      <c r="A1" s="3" t="s">
        <v>26</v>
      </c>
      <c r="B1" s="25" t="s">
        <v>96</v>
      </c>
      <c r="C1" s="13"/>
      <c r="D1" s="13"/>
      <c r="E1" s="13"/>
      <c r="F1" s="22"/>
      <c r="G1" s="73" t="s">
        <v>97</v>
      </c>
      <c r="H1" s="74"/>
      <c r="I1" s="75"/>
      <c r="J1" s="64"/>
      <c r="K1" s="6"/>
      <c r="L1" s="5"/>
      <c r="M1" s="5"/>
      <c r="N1" s="5"/>
      <c r="O1" s="5"/>
      <c r="P1" s="5"/>
      <c r="Q1" s="5"/>
      <c r="R1" s="7"/>
      <c r="S1" s="8"/>
      <c r="T1" s="8"/>
      <c r="U1" s="8"/>
      <c r="V1" s="8"/>
      <c r="Z1" s="64"/>
      <c r="AD1" s="64"/>
    </row>
    <row r="2" spans="1:30" ht="15.6" x14ac:dyDescent="0.3">
      <c r="A2" s="4" t="s">
        <v>8</v>
      </c>
      <c r="B2" s="24">
        <v>45366</v>
      </c>
      <c r="C2" s="13"/>
      <c r="D2" s="13"/>
      <c r="E2" s="13"/>
      <c r="F2" s="22"/>
      <c r="G2" s="5"/>
      <c r="H2" s="59" t="s">
        <v>98</v>
      </c>
      <c r="I2" s="5"/>
      <c r="J2" s="20"/>
      <c r="K2" s="6"/>
      <c r="L2" s="5"/>
      <c r="M2" s="5"/>
      <c r="N2" s="5"/>
      <c r="O2" s="5"/>
      <c r="P2" s="5"/>
      <c r="Q2" s="5"/>
      <c r="R2" s="7"/>
      <c r="S2" s="8"/>
      <c r="T2" s="8"/>
      <c r="U2" s="8"/>
      <c r="V2" s="8"/>
      <c r="Z2" s="11" t="s">
        <v>4</v>
      </c>
      <c r="AD2" s="11" t="s">
        <v>4</v>
      </c>
    </row>
    <row r="3" spans="1:30" ht="15.6" x14ac:dyDescent="0.3">
      <c r="A3" s="10" t="s">
        <v>9</v>
      </c>
      <c r="B3" s="10" t="s">
        <v>12</v>
      </c>
      <c r="C3" s="10" t="s">
        <v>2</v>
      </c>
      <c r="D3" s="10" t="s">
        <v>0</v>
      </c>
      <c r="E3" s="10" t="s">
        <v>1</v>
      </c>
      <c r="F3" s="10" t="s">
        <v>13</v>
      </c>
      <c r="G3" s="10" t="s">
        <v>2</v>
      </c>
      <c r="H3" s="10" t="s">
        <v>0</v>
      </c>
      <c r="I3" s="10" t="s">
        <v>14</v>
      </c>
      <c r="J3" s="11" t="s">
        <v>4</v>
      </c>
      <c r="K3" s="11" t="s">
        <v>15</v>
      </c>
      <c r="L3" s="10" t="s">
        <v>16</v>
      </c>
      <c r="M3" s="10" t="s">
        <v>17</v>
      </c>
      <c r="N3" s="10" t="s">
        <v>18</v>
      </c>
      <c r="O3" s="10" t="s">
        <v>19</v>
      </c>
      <c r="P3" s="10" t="s">
        <v>20</v>
      </c>
      <c r="Q3" s="10" t="s">
        <v>3</v>
      </c>
      <c r="R3" s="12" t="s">
        <v>10</v>
      </c>
      <c r="S3" s="12" t="s">
        <v>21</v>
      </c>
      <c r="T3" s="12" t="s">
        <v>22</v>
      </c>
      <c r="U3" s="12" t="s">
        <v>23</v>
      </c>
      <c r="V3" s="12" t="s">
        <v>24</v>
      </c>
      <c r="Z3" s="68" t="s">
        <v>134</v>
      </c>
      <c r="AA3" s="9">
        <v>2420</v>
      </c>
      <c r="AB3" s="9">
        <v>1210</v>
      </c>
      <c r="AC3" s="9">
        <v>150</v>
      </c>
      <c r="AD3" s="68" t="s">
        <v>134</v>
      </c>
    </row>
    <row r="4" spans="1:30" x14ac:dyDescent="0.3">
      <c r="A4" s="13">
        <v>1</v>
      </c>
      <c r="B4" s="26" t="s">
        <v>99</v>
      </c>
      <c r="C4" s="67">
        <v>2110</v>
      </c>
      <c r="D4" s="67">
        <v>790</v>
      </c>
      <c r="E4" s="67">
        <v>560</v>
      </c>
      <c r="F4" s="140" t="s">
        <v>139</v>
      </c>
      <c r="G4" s="20">
        <f>C4-110-2</f>
        <v>1998</v>
      </c>
      <c r="H4" s="1">
        <f>D4/2-2</f>
        <v>393</v>
      </c>
      <c r="I4" s="1">
        <v>2</v>
      </c>
      <c r="J4" s="68" t="s">
        <v>134</v>
      </c>
      <c r="K4" s="56"/>
      <c r="L4" s="56"/>
      <c r="M4" s="56">
        <v>3</v>
      </c>
      <c r="N4" s="56">
        <v>3</v>
      </c>
      <c r="O4" s="56">
        <v>3</v>
      </c>
      <c r="P4" s="56">
        <v>3</v>
      </c>
      <c r="Q4" s="58"/>
      <c r="R4" s="8"/>
      <c r="S4" s="8"/>
      <c r="T4" s="8"/>
      <c r="U4" s="8"/>
      <c r="V4" s="8"/>
      <c r="W4" s="9" t="s">
        <v>99</v>
      </c>
      <c r="X4" s="23" t="str">
        <f>W4&amp;"-"&amp;F4</f>
        <v>PUJA-B1-CNC DOOR</v>
      </c>
      <c r="Z4" s="63" t="s">
        <v>108</v>
      </c>
      <c r="AA4" s="9">
        <v>2420</v>
      </c>
      <c r="AB4" s="9">
        <v>1210</v>
      </c>
      <c r="AC4" s="9">
        <v>150</v>
      </c>
      <c r="AD4" s="63" t="s">
        <v>108</v>
      </c>
    </row>
    <row r="5" spans="1:30" x14ac:dyDescent="0.3">
      <c r="A5" s="58">
        <f>A4+1</f>
        <v>2</v>
      </c>
      <c r="B5" s="26" t="s">
        <v>100</v>
      </c>
      <c r="C5" s="26">
        <f>720</f>
        <v>720</v>
      </c>
      <c r="D5" s="26">
        <f>433+433</f>
        <v>866</v>
      </c>
      <c r="E5" s="26">
        <f>560</f>
        <v>560</v>
      </c>
      <c r="F5" s="20" t="s">
        <v>101</v>
      </c>
      <c r="G5" s="1">
        <f>C5</f>
        <v>720</v>
      </c>
      <c r="H5" s="1">
        <f>E5</f>
        <v>560</v>
      </c>
      <c r="I5" s="1">
        <v>1</v>
      </c>
      <c r="J5" s="55" t="s">
        <v>108</v>
      </c>
      <c r="K5" s="1"/>
      <c r="L5" s="1"/>
      <c r="M5" s="1">
        <v>3</v>
      </c>
      <c r="N5" s="1">
        <v>3</v>
      </c>
      <c r="O5" s="1">
        <v>3</v>
      </c>
      <c r="P5" s="1">
        <v>3</v>
      </c>
      <c r="Q5" s="13"/>
      <c r="R5" s="8"/>
      <c r="S5" s="8"/>
      <c r="T5" s="8"/>
      <c r="U5" s="8"/>
      <c r="V5" s="8"/>
      <c r="W5" s="9" t="s">
        <v>100</v>
      </c>
      <c r="X5" s="23" t="str">
        <f t="shared" ref="X5:X68" si="0">W5&amp;"-"&amp;F5</f>
        <v>KIT-B/U-B2-LHS</v>
      </c>
      <c r="Z5" s="20" t="s">
        <v>109</v>
      </c>
      <c r="AA5" s="9">
        <v>2420</v>
      </c>
      <c r="AB5" s="9">
        <v>1210</v>
      </c>
      <c r="AC5" s="9">
        <v>150</v>
      </c>
      <c r="AD5" s="20" t="s">
        <v>109</v>
      </c>
    </row>
    <row r="6" spans="1:30" x14ac:dyDescent="0.3">
      <c r="A6" s="62">
        <f t="shared" ref="A6:A69" si="1">A5+1</f>
        <v>3</v>
      </c>
      <c r="B6" s="66" t="s">
        <v>111</v>
      </c>
      <c r="C6" s="1"/>
      <c r="D6" s="1"/>
      <c r="E6" s="1"/>
      <c r="F6" s="20" t="s">
        <v>102</v>
      </c>
      <c r="G6" s="1">
        <f>G5</f>
        <v>720</v>
      </c>
      <c r="H6" s="1">
        <f>H5</f>
        <v>560</v>
      </c>
      <c r="I6" s="1">
        <v>1</v>
      </c>
      <c r="J6" s="20" t="s">
        <v>109</v>
      </c>
      <c r="K6" s="1"/>
      <c r="L6" s="1"/>
      <c r="M6" s="1">
        <v>1</v>
      </c>
      <c r="N6" s="1">
        <v>1</v>
      </c>
      <c r="O6" s="1">
        <v>1</v>
      </c>
      <c r="P6" s="1">
        <v>1</v>
      </c>
      <c r="Q6" s="13"/>
      <c r="R6" s="8"/>
      <c r="S6" s="8"/>
      <c r="T6" s="8"/>
      <c r="U6" s="8"/>
      <c r="V6" s="8"/>
      <c r="W6" s="9" t="s">
        <v>100</v>
      </c>
      <c r="X6" s="23" t="str">
        <f t="shared" si="0"/>
        <v>KIT-B/U-B2-RHS</v>
      </c>
      <c r="Z6" s="20" t="s">
        <v>110</v>
      </c>
      <c r="AA6" s="9">
        <v>2420</v>
      </c>
      <c r="AB6" s="9">
        <v>1210</v>
      </c>
      <c r="AC6" s="9">
        <v>150</v>
      </c>
      <c r="AD6" s="20" t="s">
        <v>110</v>
      </c>
    </row>
    <row r="7" spans="1:30" x14ac:dyDescent="0.3">
      <c r="A7" s="62">
        <f t="shared" si="1"/>
        <v>4</v>
      </c>
      <c r="B7" s="1"/>
      <c r="C7" s="76" t="s">
        <v>148</v>
      </c>
      <c r="D7" s="77"/>
      <c r="E7" s="78"/>
      <c r="F7" s="20" t="s">
        <v>103</v>
      </c>
      <c r="G7" s="1">
        <f>D5-36</f>
        <v>830</v>
      </c>
      <c r="H7" s="66">
        <f>E5-26</f>
        <v>534</v>
      </c>
      <c r="I7" s="1">
        <v>1</v>
      </c>
      <c r="J7" s="20" t="s">
        <v>109</v>
      </c>
      <c r="K7" s="1"/>
      <c r="L7" s="1"/>
      <c r="M7" s="1">
        <v>1</v>
      </c>
      <c r="N7" s="1">
        <v>1</v>
      </c>
      <c r="O7" s="1">
        <v>1</v>
      </c>
      <c r="P7" s="1">
        <v>1</v>
      </c>
      <c r="Q7" s="13"/>
      <c r="R7" s="8"/>
      <c r="S7" s="8"/>
      <c r="T7" s="8"/>
      <c r="U7" s="8"/>
      <c r="V7" s="8"/>
      <c r="W7" s="9" t="s">
        <v>100</v>
      </c>
      <c r="X7" s="23" t="str">
        <f t="shared" si="0"/>
        <v>KIT-B/U-B2-TOP</v>
      </c>
      <c r="Z7" s="20" t="s">
        <v>132</v>
      </c>
      <c r="AA7" s="9">
        <v>2420</v>
      </c>
      <c r="AB7" s="9">
        <v>1210</v>
      </c>
      <c r="AC7" s="9">
        <v>150</v>
      </c>
      <c r="AD7" s="20" t="s">
        <v>132</v>
      </c>
    </row>
    <row r="8" spans="1:30" x14ac:dyDescent="0.3">
      <c r="A8" s="62">
        <f t="shared" si="1"/>
        <v>5</v>
      </c>
      <c r="B8" s="1"/>
      <c r="C8" s="1"/>
      <c r="D8" s="1"/>
      <c r="E8" s="1"/>
      <c r="F8" s="20" t="s">
        <v>104</v>
      </c>
      <c r="G8" s="1">
        <f>G7</f>
        <v>830</v>
      </c>
      <c r="H8" s="1">
        <f>H6</f>
        <v>560</v>
      </c>
      <c r="I8" s="1">
        <v>1</v>
      </c>
      <c r="J8" s="20" t="s">
        <v>109</v>
      </c>
      <c r="K8" s="1"/>
      <c r="L8" s="1"/>
      <c r="M8" s="1">
        <v>1</v>
      </c>
      <c r="N8" s="1">
        <v>1</v>
      </c>
      <c r="O8" s="1">
        <v>1</v>
      </c>
      <c r="P8" s="1">
        <v>1</v>
      </c>
      <c r="Q8" s="13"/>
      <c r="R8" s="8"/>
      <c r="S8" s="8"/>
      <c r="T8" s="8"/>
      <c r="U8" s="8"/>
      <c r="V8" s="8"/>
      <c r="W8" s="9" t="s">
        <v>100</v>
      </c>
      <c r="X8" s="23" t="str">
        <f t="shared" si="0"/>
        <v>KIT-B/U-B2-BTM</v>
      </c>
      <c r="Z8" s="20" t="s">
        <v>133</v>
      </c>
      <c r="AA8" s="9">
        <v>2420</v>
      </c>
      <c r="AB8" s="9">
        <v>1210</v>
      </c>
      <c r="AC8" s="9">
        <v>150</v>
      </c>
      <c r="AD8" s="20" t="s">
        <v>133</v>
      </c>
    </row>
    <row r="9" spans="1:30" x14ac:dyDescent="0.3">
      <c r="A9" s="62">
        <f t="shared" si="1"/>
        <v>6</v>
      </c>
      <c r="B9" s="1"/>
      <c r="C9" s="1"/>
      <c r="D9" s="1"/>
      <c r="E9" s="1"/>
      <c r="F9" s="20" t="s">
        <v>105</v>
      </c>
      <c r="G9" s="1">
        <f>C5-36+16</f>
        <v>700</v>
      </c>
      <c r="H9" s="1">
        <f>D5-36+16</f>
        <v>846</v>
      </c>
      <c r="I9" s="1">
        <v>1</v>
      </c>
      <c r="J9" s="20" t="s">
        <v>110</v>
      </c>
      <c r="K9" s="1"/>
      <c r="L9" s="1"/>
      <c r="M9" s="1"/>
      <c r="N9" s="1"/>
      <c r="O9" s="1"/>
      <c r="P9" s="1"/>
      <c r="Q9" s="13"/>
      <c r="R9" s="8"/>
      <c r="S9" s="8"/>
      <c r="T9" s="8"/>
      <c r="U9" s="8"/>
      <c r="V9" s="8"/>
      <c r="W9" s="9" t="s">
        <v>100</v>
      </c>
      <c r="X9" s="23" t="str">
        <f t="shared" si="0"/>
        <v>KIT-B/U-B2-BACK UP</v>
      </c>
      <c r="Z9" s="146" t="s">
        <v>185</v>
      </c>
      <c r="AA9" s="9">
        <v>2420</v>
      </c>
      <c r="AB9" s="9">
        <v>1210</v>
      </c>
      <c r="AC9" s="9">
        <v>150</v>
      </c>
      <c r="AD9" s="146" t="s">
        <v>185</v>
      </c>
    </row>
    <row r="10" spans="1:30" x14ac:dyDescent="0.3">
      <c r="A10" s="62">
        <f t="shared" si="1"/>
        <v>7</v>
      </c>
      <c r="B10" s="1"/>
      <c r="C10" s="1"/>
      <c r="D10" s="1"/>
      <c r="E10" s="1"/>
      <c r="F10" s="20" t="s">
        <v>106</v>
      </c>
      <c r="G10" s="57">
        <f>C5-30</f>
        <v>690</v>
      </c>
      <c r="H10" s="1">
        <f>D5/2-2</f>
        <v>431</v>
      </c>
      <c r="I10" s="1">
        <v>2</v>
      </c>
      <c r="J10" s="55" t="s">
        <v>108</v>
      </c>
      <c r="K10" s="1"/>
      <c r="L10" s="1"/>
      <c r="M10" s="1">
        <v>3</v>
      </c>
      <c r="N10" s="1">
        <v>3</v>
      </c>
      <c r="O10" s="1">
        <v>3</v>
      </c>
      <c r="P10" s="1">
        <v>3</v>
      </c>
      <c r="Q10" s="13"/>
      <c r="R10" s="8"/>
      <c r="S10" s="8"/>
      <c r="T10" s="8"/>
      <c r="U10" s="8"/>
      <c r="V10" s="8"/>
      <c r="W10" s="9" t="s">
        <v>100</v>
      </c>
      <c r="X10" s="23" t="str">
        <f t="shared" si="0"/>
        <v>KIT-B/U-B2-SHUTTERS</v>
      </c>
      <c r="Z10" s="146" t="s">
        <v>186</v>
      </c>
      <c r="AA10" s="9">
        <v>2420</v>
      </c>
      <c r="AB10" s="9">
        <v>1210</v>
      </c>
      <c r="AC10" s="9">
        <v>150</v>
      </c>
      <c r="AD10" s="146" t="s">
        <v>186</v>
      </c>
    </row>
    <row r="11" spans="1:30" x14ac:dyDescent="0.3">
      <c r="A11" s="62">
        <f t="shared" si="1"/>
        <v>8</v>
      </c>
      <c r="B11" s="1"/>
      <c r="C11" s="1" t="s">
        <v>25</v>
      </c>
      <c r="D11" s="1"/>
      <c r="E11" s="1"/>
      <c r="F11" s="20" t="s">
        <v>107</v>
      </c>
      <c r="G11" s="1">
        <f>C5</f>
        <v>720</v>
      </c>
      <c r="H11" s="1">
        <f>100</f>
        <v>100</v>
      </c>
      <c r="I11" s="1">
        <v>1</v>
      </c>
      <c r="J11" s="55" t="s">
        <v>108</v>
      </c>
      <c r="K11" s="1"/>
      <c r="L11" s="1"/>
      <c r="M11" s="1">
        <v>3</v>
      </c>
      <c r="N11" s="1">
        <v>3</v>
      </c>
      <c r="O11" s="1">
        <v>3</v>
      </c>
      <c r="P11" s="1">
        <v>3</v>
      </c>
      <c r="Q11" s="13"/>
      <c r="R11" s="8"/>
      <c r="S11" s="8"/>
      <c r="T11" s="8"/>
      <c r="U11" s="8"/>
      <c r="V11" s="8"/>
      <c r="W11" s="9" t="s">
        <v>100</v>
      </c>
      <c r="X11" s="23" t="str">
        <f t="shared" si="0"/>
        <v>KIT-B/U-B2-FILLERS</v>
      </c>
      <c r="Z11" s="144" t="s">
        <v>183</v>
      </c>
      <c r="AA11" s="9">
        <v>2420</v>
      </c>
      <c r="AB11" s="9">
        <v>1210</v>
      </c>
      <c r="AC11" s="9">
        <v>150</v>
      </c>
      <c r="AD11" s="144" t="s">
        <v>183</v>
      </c>
    </row>
    <row r="12" spans="1:30" x14ac:dyDescent="0.3">
      <c r="A12" s="62">
        <f t="shared" si="1"/>
        <v>9</v>
      </c>
      <c r="B12" s="26" t="s">
        <v>113</v>
      </c>
      <c r="C12" s="26">
        <f>720</f>
        <v>720</v>
      </c>
      <c r="D12" s="26">
        <f>900</f>
        <v>900</v>
      </c>
      <c r="E12" s="26">
        <f>560</f>
        <v>560</v>
      </c>
      <c r="F12" s="20" t="s">
        <v>101</v>
      </c>
      <c r="G12" s="56">
        <f>C12</f>
        <v>720</v>
      </c>
      <c r="H12" s="56">
        <f>E12</f>
        <v>560</v>
      </c>
      <c r="I12" s="56">
        <v>1</v>
      </c>
      <c r="J12" s="20" t="s">
        <v>109</v>
      </c>
      <c r="K12" s="56"/>
      <c r="L12" s="56"/>
      <c r="M12" s="56">
        <v>1</v>
      </c>
      <c r="N12" s="56">
        <v>1</v>
      </c>
      <c r="O12" s="56">
        <v>1</v>
      </c>
      <c r="P12" s="56">
        <v>1</v>
      </c>
      <c r="Q12" s="13"/>
      <c r="R12" s="8"/>
      <c r="S12" s="8"/>
      <c r="T12" s="8"/>
      <c r="U12" s="8"/>
      <c r="V12" s="8"/>
      <c r="W12" s="9" t="s">
        <v>113</v>
      </c>
      <c r="X12" s="23" t="str">
        <f t="shared" si="0"/>
        <v>KIT-B/U-B3-LHS</v>
      </c>
      <c r="Z12" s="68" t="s">
        <v>167</v>
      </c>
      <c r="AA12" s="9">
        <v>2420</v>
      </c>
      <c r="AB12" s="9">
        <v>1210</v>
      </c>
      <c r="AC12" s="9">
        <v>150</v>
      </c>
      <c r="AD12" s="68" t="s">
        <v>167</v>
      </c>
    </row>
    <row r="13" spans="1:30" x14ac:dyDescent="0.3">
      <c r="A13" s="62">
        <f t="shared" si="1"/>
        <v>10</v>
      </c>
      <c r="B13" s="66" t="s">
        <v>112</v>
      </c>
      <c r="C13" s="56"/>
      <c r="D13" s="56"/>
      <c r="E13" s="56"/>
      <c r="F13" s="20" t="s">
        <v>102</v>
      </c>
      <c r="G13" s="56">
        <f>G12</f>
        <v>720</v>
      </c>
      <c r="H13" s="56">
        <f>H12</f>
        <v>560</v>
      </c>
      <c r="I13" s="56">
        <v>1</v>
      </c>
      <c r="J13" s="20" t="s">
        <v>109</v>
      </c>
      <c r="K13" s="56"/>
      <c r="L13" s="56"/>
      <c r="M13" s="56">
        <v>1</v>
      </c>
      <c r="N13" s="56">
        <v>1</v>
      </c>
      <c r="O13" s="56">
        <v>1</v>
      </c>
      <c r="P13" s="56">
        <v>1</v>
      </c>
      <c r="Q13" s="13"/>
      <c r="R13" s="8"/>
      <c r="S13" s="8"/>
      <c r="T13" s="8"/>
      <c r="U13" s="8"/>
      <c r="V13" s="8"/>
      <c r="W13" s="9" t="s">
        <v>113</v>
      </c>
      <c r="X13" s="23" t="str">
        <f t="shared" si="0"/>
        <v>KIT-B/U-B3-RHS</v>
      </c>
      <c r="Z13" s="69" t="s">
        <v>189</v>
      </c>
      <c r="AA13" s="9">
        <v>2420</v>
      </c>
      <c r="AB13" s="9">
        <v>1210</v>
      </c>
      <c r="AC13" s="9">
        <v>150</v>
      </c>
      <c r="AD13" s="69" t="s">
        <v>189</v>
      </c>
    </row>
    <row r="14" spans="1:30" x14ac:dyDescent="0.3">
      <c r="A14" s="62">
        <f t="shared" si="1"/>
        <v>11</v>
      </c>
      <c r="B14" s="56"/>
      <c r="C14" s="76" t="s">
        <v>149</v>
      </c>
      <c r="D14" s="77"/>
      <c r="E14" s="78"/>
      <c r="F14" s="20" t="s">
        <v>103</v>
      </c>
      <c r="G14" s="61">
        <f>D12-36</f>
        <v>864</v>
      </c>
      <c r="H14" s="66">
        <f>E12-26</f>
        <v>534</v>
      </c>
      <c r="I14" s="56">
        <v>1</v>
      </c>
      <c r="J14" s="20" t="s">
        <v>109</v>
      </c>
      <c r="K14" s="56"/>
      <c r="L14" s="56"/>
      <c r="M14" s="56">
        <v>1</v>
      </c>
      <c r="N14" s="56">
        <v>1</v>
      </c>
      <c r="O14" s="56">
        <v>1</v>
      </c>
      <c r="P14" s="56">
        <v>1</v>
      </c>
      <c r="Q14" s="13"/>
      <c r="R14" s="8"/>
      <c r="S14" s="8"/>
      <c r="T14" s="8"/>
      <c r="U14" s="8"/>
      <c r="V14" s="8"/>
      <c r="W14" s="9" t="s">
        <v>113</v>
      </c>
      <c r="X14" s="23" t="str">
        <f t="shared" si="0"/>
        <v>KIT-B/U-B3-TOP</v>
      </c>
      <c r="Z14" s="68" t="s">
        <v>190</v>
      </c>
      <c r="AA14" s="9">
        <v>2420</v>
      </c>
      <c r="AB14" s="9">
        <v>1210</v>
      </c>
      <c r="AC14" s="9">
        <v>150</v>
      </c>
      <c r="AD14" s="68" t="s">
        <v>190</v>
      </c>
    </row>
    <row r="15" spans="1:30" x14ac:dyDescent="0.3">
      <c r="A15" s="62">
        <f t="shared" si="1"/>
        <v>12</v>
      </c>
      <c r="B15" s="56"/>
      <c r="C15" s="61"/>
      <c r="D15" s="61"/>
      <c r="E15" s="61"/>
      <c r="F15" s="20" t="s">
        <v>104</v>
      </c>
      <c r="G15" s="61">
        <f>G14</f>
        <v>864</v>
      </c>
      <c r="H15" s="61">
        <f>H13</f>
        <v>560</v>
      </c>
      <c r="I15" s="56">
        <v>1</v>
      </c>
      <c r="J15" s="20" t="s">
        <v>109</v>
      </c>
      <c r="K15" s="56"/>
      <c r="L15" s="56"/>
      <c r="M15" s="56">
        <v>1</v>
      </c>
      <c r="N15" s="56">
        <v>1</v>
      </c>
      <c r="O15" s="56">
        <v>1</v>
      </c>
      <c r="P15" s="56">
        <v>1</v>
      </c>
      <c r="Q15" s="13"/>
      <c r="R15" s="8"/>
      <c r="S15" s="8"/>
      <c r="T15" s="8"/>
      <c r="U15" s="8"/>
      <c r="V15" s="8"/>
      <c r="W15" s="9" t="s">
        <v>113</v>
      </c>
      <c r="X15" s="23" t="str">
        <f t="shared" si="0"/>
        <v>KIT-B/U-B3-BTM</v>
      </c>
      <c r="Z15" s="142" t="s">
        <v>154</v>
      </c>
      <c r="AA15" s="9">
        <v>2420</v>
      </c>
      <c r="AB15" s="9">
        <v>1210</v>
      </c>
      <c r="AC15" s="9">
        <v>150</v>
      </c>
      <c r="AD15" s="142" t="s">
        <v>154</v>
      </c>
    </row>
    <row r="16" spans="1:30" x14ac:dyDescent="0.3">
      <c r="A16" s="62">
        <f t="shared" si="1"/>
        <v>13</v>
      </c>
      <c r="B16" s="56"/>
      <c r="C16" s="56"/>
      <c r="D16" s="56"/>
      <c r="E16" s="56"/>
      <c r="F16" s="20" t="s">
        <v>105</v>
      </c>
      <c r="G16" s="56">
        <f>C12-36+16</f>
        <v>700</v>
      </c>
      <c r="H16" s="56">
        <f>D12-36+16</f>
        <v>880</v>
      </c>
      <c r="I16" s="56">
        <v>1</v>
      </c>
      <c r="J16" s="20" t="s">
        <v>110</v>
      </c>
      <c r="K16" s="56"/>
      <c r="L16" s="56"/>
      <c r="M16" s="56"/>
      <c r="N16" s="56"/>
      <c r="O16" s="56"/>
      <c r="P16" s="56"/>
      <c r="Q16" s="13"/>
      <c r="R16" s="8"/>
      <c r="S16" s="8"/>
      <c r="T16" s="8"/>
      <c r="U16" s="8"/>
      <c r="V16" s="8"/>
      <c r="W16" s="9" t="s">
        <v>113</v>
      </c>
      <c r="X16" s="23" t="str">
        <f t="shared" si="0"/>
        <v>KIT-B/U-B3-BACK UP</v>
      </c>
      <c r="Z16" s="139" t="s">
        <v>155</v>
      </c>
      <c r="AA16" s="9">
        <v>2420</v>
      </c>
      <c r="AB16" s="9">
        <v>1210</v>
      </c>
      <c r="AC16" s="9">
        <v>150</v>
      </c>
      <c r="AD16" s="139" t="s">
        <v>155</v>
      </c>
    </row>
    <row r="17" spans="1:30" x14ac:dyDescent="0.3">
      <c r="A17" s="62">
        <f t="shared" si="1"/>
        <v>14</v>
      </c>
      <c r="B17" s="13"/>
      <c r="C17" s="13"/>
      <c r="D17" s="13"/>
      <c r="E17" s="13"/>
      <c r="F17" s="20" t="s">
        <v>114</v>
      </c>
      <c r="G17" s="1">
        <f>D12-36</f>
        <v>864</v>
      </c>
      <c r="H17" s="1">
        <f>520</f>
        <v>520</v>
      </c>
      <c r="I17" s="1">
        <v>3</v>
      </c>
      <c r="J17" s="20" t="s">
        <v>109</v>
      </c>
      <c r="K17" s="56"/>
      <c r="L17" s="56"/>
      <c r="M17" s="56">
        <v>1</v>
      </c>
      <c r="N17" s="56">
        <v>1</v>
      </c>
      <c r="O17" s="56">
        <v>1</v>
      </c>
      <c r="P17" s="56">
        <v>1</v>
      </c>
      <c r="Q17" s="13"/>
      <c r="R17" s="8"/>
      <c r="S17" s="8"/>
      <c r="T17" s="8"/>
      <c r="U17" s="8"/>
      <c r="V17" s="8"/>
      <c r="W17" s="9" t="s">
        <v>113</v>
      </c>
      <c r="X17" s="23" t="str">
        <f t="shared" si="0"/>
        <v>KIT-B/U-B3-TDM BTM</v>
      </c>
      <c r="Z17" s="68" t="s">
        <v>163</v>
      </c>
      <c r="AA17" s="9">
        <v>2420</v>
      </c>
      <c r="AB17" s="9">
        <v>1210</v>
      </c>
      <c r="AC17" s="9">
        <v>150</v>
      </c>
      <c r="AD17" s="68" t="s">
        <v>163</v>
      </c>
    </row>
    <row r="18" spans="1:30" x14ac:dyDescent="0.3">
      <c r="A18" s="62">
        <f t="shared" si="1"/>
        <v>15</v>
      </c>
      <c r="B18" s="1"/>
      <c r="C18" s="1"/>
      <c r="D18" s="1"/>
      <c r="E18" s="1"/>
      <c r="F18" s="20" t="s">
        <v>115</v>
      </c>
      <c r="G18" s="1">
        <f>G17</f>
        <v>864</v>
      </c>
      <c r="H18" s="1">
        <f>200</f>
        <v>200</v>
      </c>
      <c r="I18" s="1">
        <v>3</v>
      </c>
      <c r="J18" s="20" t="s">
        <v>109</v>
      </c>
      <c r="K18" s="56"/>
      <c r="L18" s="56"/>
      <c r="M18" s="56">
        <v>1</v>
      </c>
      <c r="N18" s="56">
        <v>1</v>
      </c>
      <c r="O18" s="56">
        <v>1</v>
      </c>
      <c r="P18" s="56">
        <v>1</v>
      </c>
      <c r="Q18" s="13"/>
      <c r="R18" s="8"/>
      <c r="S18" s="8"/>
      <c r="T18" s="8"/>
      <c r="U18" s="8"/>
      <c r="V18" s="8"/>
      <c r="W18" s="9" t="s">
        <v>113</v>
      </c>
      <c r="X18" s="23" t="str">
        <f t="shared" si="0"/>
        <v>KIT-B/U-B3-TDM BACK</v>
      </c>
      <c r="Z18" s="69" t="s">
        <v>184</v>
      </c>
      <c r="AA18" s="9">
        <v>2420</v>
      </c>
      <c r="AB18" s="9">
        <v>1210</v>
      </c>
      <c r="AC18" s="9">
        <v>150</v>
      </c>
      <c r="AD18" s="69" t="s">
        <v>184</v>
      </c>
    </row>
    <row r="19" spans="1:30" x14ac:dyDescent="0.3">
      <c r="A19" s="62">
        <f t="shared" si="1"/>
        <v>16</v>
      </c>
      <c r="B19" s="1"/>
      <c r="C19" s="1"/>
      <c r="D19" s="1"/>
      <c r="E19" s="1"/>
      <c r="F19" s="20" t="s">
        <v>116</v>
      </c>
      <c r="G19" s="57">
        <f>C12/4-30</f>
        <v>150</v>
      </c>
      <c r="H19" s="1">
        <f>D12-2</f>
        <v>898</v>
      </c>
      <c r="I19" s="1">
        <v>1</v>
      </c>
      <c r="J19" s="55" t="s">
        <v>108</v>
      </c>
      <c r="K19" s="56"/>
      <c r="L19" s="56"/>
      <c r="M19" s="56">
        <v>3</v>
      </c>
      <c r="N19" s="56">
        <v>3</v>
      </c>
      <c r="O19" s="56">
        <v>3</v>
      </c>
      <c r="P19" s="56">
        <v>3</v>
      </c>
      <c r="Q19" s="13"/>
      <c r="R19" s="8"/>
      <c r="S19" s="8"/>
      <c r="T19" s="8"/>
      <c r="U19" s="8"/>
      <c r="V19" s="8"/>
      <c r="W19" s="9" t="s">
        <v>113</v>
      </c>
      <c r="X19" s="23" t="str">
        <f t="shared" si="0"/>
        <v>KIT-B/U-B3-FACIA</v>
      </c>
      <c r="Z19" s="157" t="s">
        <v>172</v>
      </c>
      <c r="AA19" s="9">
        <v>2420</v>
      </c>
      <c r="AB19" s="9">
        <v>1210</v>
      </c>
      <c r="AC19" s="9">
        <v>150</v>
      </c>
      <c r="AD19" s="157" t="s">
        <v>172</v>
      </c>
    </row>
    <row r="20" spans="1:30" x14ac:dyDescent="0.3">
      <c r="A20" s="62">
        <f t="shared" si="1"/>
        <v>17</v>
      </c>
      <c r="B20" s="61"/>
      <c r="C20" s="61"/>
      <c r="D20" s="61"/>
      <c r="E20" s="61"/>
      <c r="F20" s="20" t="s">
        <v>116</v>
      </c>
      <c r="G20" s="60">
        <f>C12/4-15</f>
        <v>165</v>
      </c>
      <c r="H20" s="61">
        <f>H19</f>
        <v>898</v>
      </c>
      <c r="I20" s="61">
        <v>1</v>
      </c>
      <c r="J20" s="63" t="s">
        <v>108</v>
      </c>
      <c r="K20" s="61"/>
      <c r="L20" s="61"/>
      <c r="M20" s="61">
        <v>3</v>
      </c>
      <c r="N20" s="61">
        <v>3</v>
      </c>
      <c r="O20" s="61">
        <v>3</v>
      </c>
      <c r="P20" s="61">
        <v>3</v>
      </c>
      <c r="Q20" s="62"/>
      <c r="R20" s="8"/>
      <c r="S20" s="8"/>
      <c r="T20" s="8"/>
      <c r="U20" s="8"/>
      <c r="V20" s="8"/>
      <c r="W20" s="9" t="s">
        <v>113</v>
      </c>
      <c r="X20" s="23" t="str">
        <f t="shared" si="0"/>
        <v>KIT-B/U-B3-FACIA</v>
      </c>
      <c r="Z20" s="149" t="s">
        <v>174</v>
      </c>
      <c r="AA20" s="9">
        <v>2420</v>
      </c>
      <c r="AB20" s="9">
        <v>1210</v>
      </c>
      <c r="AC20" s="9">
        <v>150</v>
      </c>
      <c r="AD20" s="149" t="s">
        <v>174</v>
      </c>
    </row>
    <row r="21" spans="1:30" x14ac:dyDescent="0.3">
      <c r="A21" s="62">
        <f t="shared" si="1"/>
        <v>18</v>
      </c>
      <c r="B21" s="1"/>
      <c r="C21" s="1"/>
      <c r="D21" s="1"/>
      <c r="E21" s="1"/>
      <c r="F21" s="20" t="s">
        <v>116</v>
      </c>
      <c r="G21" s="57">
        <f>C12/2-15</f>
        <v>345</v>
      </c>
      <c r="H21" s="1">
        <f>D12-2</f>
        <v>898</v>
      </c>
      <c r="I21" s="1">
        <v>1</v>
      </c>
      <c r="J21" s="55" t="s">
        <v>108</v>
      </c>
      <c r="K21" s="56"/>
      <c r="L21" s="56"/>
      <c r="M21" s="56">
        <v>3</v>
      </c>
      <c r="N21" s="56">
        <v>3</v>
      </c>
      <c r="O21" s="56">
        <v>3</v>
      </c>
      <c r="P21" s="56">
        <v>3</v>
      </c>
      <c r="Q21" s="13"/>
      <c r="R21" s="8"/>
      <c r="S21" s="8"/>
      <c r="T21" s="8"/>
      <c r="U21" s="8"/>
      <c r="V21" s="8"/>
      <c r="W21" s="9" t="s">
        <v>113</v>
      </c>
      <c r="X21" s="23" t="str">
        <f t="shared" si="0"/>
        <v>KIT-B/U-B3-FACIA</v>
      </c>
      <c r="Z21" s="139" t="s">
        <v>178</v>
      </c>
      <c r="AA21" s="9">
        <v>2420</v>
      </c>
      <c r="AB21" s="9">
        <v>1210</v>
      </c>
      <c r="AC21" s="9">
        <v>150</v>
      </c>
      <c r="AD21" s="139" t="s">
        <v>178</v>
      </c>
    </row>
    <row r="22" spans="1:30" x14ac:dyDescent="0.3">
      <c r="A22" s="62">
        <f t="shared" si="1"/>
        <v>19</v>
      </c>
      <c r="B22" s="26" t="s">
        <v>118</v>
      </c>
      <c r="C22" s="26">
        <f>720</f>
        <v>720</v>
      </c>
      <c r="D22" s="26">
        <v>245</v>
      </c>
      <c r="E22" s="26">
        <f>560</f>
        <v>560</v>
      </c>
      <c r="F22" s="20" t="s">
        <v>101</v>
      </c>
      <c r="G22" s="56">
        <f>C22</f>
        <v>720</v>
      </c>
      <c r="H22" s="56">
        <f>E22</f>
        <v>560</v>
      </c>
      <c r="I22" s="56">
        <v>1</v>
      </c>
      <c r="J22" s="20" t="s">
        <v>109</v>
      </c>
      <c r="K22" s="56"/>
      <c r="L22" s="56"/>
      <c r="M22" s="56">
        <v>1</v>
      </c>
      <c r="N22" s="56">
        <v>1</v>
      </c>
      <c r="O22" s="56">
        <v>1</v>
      </c>
      <c r="P22" s="56">
        <v>1</v>
      </c>
      <c r="Q22" s="58"/>
      <c r="R22" s="8"/>
      <c r="S22" s="8"/>
      <c r="T22" s="8"/>
      <c r="U22" s="8"/>
      <c r="V22" s="8"/>
      <c r="W22" s="9" t="s">
        <v>118</v>
      </c>
      <c r="X22" s="23" t="str">
        <f t="shared" si="0"/>
        <v>KIT-B/U-B4-LHS</v>
      </c>
      <c r="Z22" s="156" t="s">
        <v>181</v>
      </c>
      <c r="AA22" s="9">
        <v>2420</v>
      </c>
      <c r="AB22" s="9">
        <v>1210</v>
      </c>
      <c r="AC22" s="9">
        <v>150</v>
      </c>
      <c r="AD22" s="156" t="s">
        <v>181</v>
      </c>
    </row>
    <row r="23" spans="1:30" x14ac:dyDescent="0.3">
      <c r="A23" s="62">
        <f t="shared" si="1"/>
        <v>20</v>
      </c>
      <c r="B23" s="66" t="s">
        <v>117</v>
      </c>
      <c r="C23" s="56"/>
      <c r="D23" s="56"/>
      <c r="E23" s="56"/>
      <c r="F23" s="20" t="s">
        <v>102</v>
      </c>
      <c r="G23" s="56">
        <f>G22</f>
        <v>720</v>
      </c>
      <c r="H23" s="56">
        <f>H22</f>
        <v>560</v>
      </c>
      <c r="I23" s="56">
        <v>1</v>
      </c>
      <c r="J23" s="20" t="s">
        <v>109</v>
      </c>
      <c r="K23" s="56"/>
      <c r="L23" s="56"/>
      <c r="M23" s="56">
        <v>1</v>
      </c>
      <c r="N23" s="56">
        <v>1</v>
      </c>
      <c r="O23" s="56">
        <v>1</v>
      </c>
      <c r="P23" s="56">
        <v>1</v>
      </c>
      <c r="Q23" s="58"/>
      <c r="R23" s="8"/>
      <c r="S23" s="8"/>
      <c r="T23" s="8"/>
      <c r="U23" s="8"/>
      <c r="V23" s="8"/>
      <c r="W23" s="9" t="s">
        <v>118</v>
      </c>
      <c r="X23" s="23" t="str">
        <f t="shared" si="0"/>
        <v>KIT-B/U-B4-RHS</v>
      </c>
      <c r="Z23" s="149" t="s">
        <v>188</v>
      </c>
      <c r="AA23" s="9">
        <v>2420</v>
      </c>
      <c r="AB23" s="9">
        <v>1210</v>
      </c>
      <c r="AC23" s="9">
        <v>150</v>
      </c>
      <c r="AD23" s="149" t="s">
        <v>188</v>
      </c>
    </row>
    <row r="24" spans="1:30" x14ac:dyDescent="0.3">
      <c r="A24" s="62">
        <f t="shared" si="1"/>
        <v>21</v>
      </c>
      <c r="B24" s="56"/>
      <c r="C24" s="76" t="s">
        <v>148</v>
      </c>
      <c r="D24" s="77"/>
      <c r="E24" s="78"/>
      <c r="F24" s="20" t="s">
        <v>103</v>
      </c>
      <c r="G24" s="61">
        <f>D22-36</f>
        <v>209</v>
      </c>
      <c r="H24" s="66">
        <f>E22-26</f>
        <v>534</v>
      </c>
      <c r="I24" s="56">
        <v>1</v>
      </c>
      <c r="J24" s="20" t="s">
        <v>109</v>
      </c>
      <c r="K24" s="56"/>
      <c r="L24" s="56"/>
      <c r="M24" s="56">
        <v>1</v>
      </c>
      <c r="N24" s="56">
        <v>1</v>
      </c>
      <c r="O24" s="56">
        <v>1</v>
      </c>
      <c r="P24" s="56">
        <v>1</v>
      </c>
      <c r="Q24" s="58"/>
      <c r="R24" s="8"/>
      <c r="S24" s="8"/>
      <c r="T24" s="8"/>
      <c r="U24" s="8"/>
      <c r="V24" s="8"/>
      <c r="W24" s="9" t="s">
        <v>118</v>
      </c>
      <c r="X24" s="23" t="str">
        <f t="shared" si="0"/>
        <v>KIT-B/U-B4-TOP</v>
      </c>
      <c r="Z24"/>
      <c r="AD24"/>
    </row>
    <row r="25" spans="1:30" x14ac:dyDescent="0.3">
      <c r="A25" s="62">
        <f t="shared" si="1"/>
        <v>22</v>
      </c>
      <c r="B25" s="56"/>
      <c r="C25" s="61"/>
      <c r="D25" s="61"/>
      <c r="E25" s="61"/>
      <c r="F25" s="20" t="s">
        <v>104</v>
      </c>
      <c r="G25" s="61">
        <f>G24</f>
        <v>209</v>
      </c>
      <c r="H25" s="61">
        <f>H23</f>
        <v>560</v>
      </c>
      <c r="I25" s="56">
        <v>1</v>
      </c>
      <c r="J25" s="20" t="s">
        <v>109</v>
      </c>
      <c r="K25" s="56"/>
      <c r="L25" s="56"/>
      <c r="M25" s="56">
        <v>1</v>
      </c>
      <c r="N25" s="56">
        <v>1</v>
      </c>
      <c r="O25" s="56">
        <v>1</v>
      </c>
      <c r="P25" s="56">
        <v>1</v>
      </c>
      <c r="Q25" s="58"/>
      <c r="R25" s="8"/>
      <c r="S25" s="8"/>
      <c r="T25" s="8"/>
      <c r="U25" s="8"/>
      <c r="V25" s="8"/>
      <c r="W25" s="9" t="s">
        <v>118</v>
      </c>
      <c r="X25" s="23" t="str">
        <f t="shared" si="0"/>
        <v>KIT-B/U-B4-BTM</v>
      </c>
      <c r="Z25"/>
      <c r="AD25"/>
    </row>
    <row r="26" spans="1:30" x14ac:dyDescent="0.3">
      <c r="A26" s="62">
        <f t="shared" si="1"/>
        <v>23</v>
      </c>
      <c r="B26" s="56"/>
      <c r="C26" s="56"/>
      <c r="D26" s="56"/>
      <c r="E26" s="56"/>
      <c r="F26" s="20" t="s">
        <v>105</v>
      </c>
      <c r="G26" s="56">
        <f>C22-36+16</f>
        <v>700</v>
      </c>
      <c r="H26" s="56">
        <f>D22-36+16</f>
        <v>225</v>
      </c>
      <c r="I26" s="56">
        <v>1</v>
      </c>
      <c r="J26" s="20" t="s">
        <v>110</v>
      </c>
      <c r="K26" s="56"/>
      <c r="L26" s="56"/>
      <c r="M26" s="56"/>
      <c r="N26" s="56"/>
      <c r="O26" s="56"/>
      <c r="P26" s="56"/>
      <c r="Q26" s="58"/>
      <c r="R26" s="8"/>
      <c r="S26" s="8"/>
      <c r="T26" s="8"/>
      <c r="U26" s="8"/>
      <c r="V26" s="8"/>
      <c r="W26" s="9" t="s">
        <v>118</v>
      </c>
      <c r="X26" s="23" t="str">
        <f t="shared" si="0"/>
        <v>KIT-B/U-B4-BACK UP</v>
      </c>
      <c r="Z26"/>
      <c r="AD26"/>
    </row>
    <row r="27" spans="1:30" x14ac:dyDescent="0.3">
      <c r="A27" s="62">
        <f t="shared" si="1"/>
        <v>24</v>
      </c>
      <c r="B27" s="56"/>
      <c r="C27" s="56"/>
      <c r="D27" s="56"/>
      <c r="E27" s="56"/>
      <c r="F27" s="20" t="s">
        <v>106</v>
      </c>
      <c r="G27" s="57">
        <f>C22-30</f>
        <v>690</v>
      </c>
      <c r="H27" s="56">
        <f>D22-2</f>
        <v>243</v>
      </c>
      <c r="I27" s="56">
        <v>1</v>
      </c>
      <c r="J27" s="55" t="s">
        <v>108</v>
      </c>
      <c r="K27" s="56"/>
      <c r="L27" s="56"/>
      <c r="M27" s="56">
        <v>3</v>
      </c>
      <c r="N27" s="56">
        <v>3</v>
      </c>
      <c r="O27" s="56">
        <v>3</v>
      </c>
      <c r="P27" s="56">
        <v>3</v>
      </c>
      <c r="Q27" s="58"/>
      <c r="R27" s="8"/>
      <c r="S27" s="8"/>
      <c r="T27" s="8"/>
      <c r="U27" s="8"/>
      <c r="V27" s="8"/>
      <c r="W27" s="9" t="s">
        <v>118</v>
      </c>
      <c r="X27" s="23" t="str">
        <f t="shared" si="0"/>
        <v>KIT-B/U-B4-SHUTTERS</v>
      </c>
      <c r="Z27"/>
      <c r="AD27"/>
    </row>
    <row r="28" spans="1:30" x14ac:dyDescent="0.3">
      <c r="A28" s="62">
        <f t="shared" si="1"/>
        <v>25</v>
      </c>
      <c r="B28" s="26" t="s">
        <v>123</v>
      </c>
      <c r="C28" s="26">
        <f>720</f>
        <v>720</v>
      </c>
      <c r="D28" s="26">
        <f>580+50+450</f>
        <v>1080</v>
      </c>
      <c r="E28" s="26">
        <f>560</f>
        <v>560</v>
      </c>
      <c r="F28" s="20" t="s">
        <v>101</v>
      </c>
      <c r="G28" s="56">
        <f>C28</f>
        <v>720</v>
      </c>
      <c r="H28" s="56">
        <f>E28</f>
        <v>560</v>
      </c>
      <c r="I28" s="56">
        <v>1</v>
      </c>
      <c r="J28" s="20" t="s">
        <v>109</v>
      </c>
      <c r="K28" s="56"/>
      <c r="L28" s="56"/>
      <c r="M28" s="56">
        <v>1</v>
      </c>
      <c r="N28" s="56">
        <v>1</v>
      </c>
      <c r="O28" s="56">
        <v>1</v>
      </c>
      <c r="P28" s="56">
        <v>1</v>
      </c>
      <c r="Q28" s="58"/>
      <c r="R28" s="8"/>
      <c r="S28" s="8"/>
      <c r="T28" s="8"/>
      <c r="U28" s="8"/>
      <c r="V28" s="8"/>
      <c r="W28" s="9" t="s">
        <v>123</v>
      </c>
      <c r="X28" s="23" t="str">
        <f t="shared" si="0"/>
        <v>KIT-B/U-B5-LHS</v>
      </c>
      <c r="Z28"/>
      <c r="AD28"/>
    </row>
    <row r="29" spans="1:30" x14ac:dyDescent="0.3">
      <c r="A29" s="62">
        <f t="shared" si="1"/>
        <v>26</v>
      </c>
      <c r="B29" s="66" t="s">
        <v>119</v>
      </c>
      <c r="C29" s="56"/>
      <c r="D29" s="56"/>
      <c r="E29" s="56"/>
      <c r="F29" s="20" t="s">
        <v>102</v>
      </c>
      <c r="G29" s="56">
        <f>G28</f>
        <v>720</v>
      </c>
      <c r="H29" s="56">
        <f>H28</f>
        <v>560</v>
      </c>
      <c r="I29" s="56">
        <v>1</v>
      </c>
      <c r="J29" s="20" t="s">
        <v>109</v>
      </c>
      <c r="K29" s="56"/>
      <c r="L29" s="56"/>
      <c r="M29" s="56">
        <v>1</v>
      </c>
      <c r="N29" s="56">
        <v>1</v>
      </c>
      <c r="O29" s="56">
        <v>1</v>
      </c>
      <c r="P29" s="56">
        <v>1</v>
      </c>
      <c r="Q29" s="58"/>
      <c r="R29" s="8"/>
      <c r="S29" s="8"/>
      <c r="T29" s="8"/>
      <c r="U29" s="8"/>
      <c r="V29" s="8"/>
      <c r="W29" s="9" t="s">
        <v>123</v>
      </c>
      <c r="X29" s="23" t="str">
        <f t="shared" si="0"/>
        <v>KIT-B/U-B5-RHS</v>
      </c>
      <c r="Z29"/>
      <c r="AD29"/>
    </row>
    <row r="30" spans="1:30" x14ac:dyDescent="0.3">
      <c r="A30" s="62">
        <f t="shared" si="1"/>
        <v>27</v>
      </c>
      <c r="B30" s="56"/>
      <c r="C30" s="76" t="s">
        <v>148</v>
      </c>
      <c r="D30" s="77"/>
      <c r="E30" s="78"/>
      <c r="F30" s="20" t="s">
        <v>103</v>
      </c>
      <c r="G30" s="61">
        <f>D28-36</f>
        <v>1044</v>
      </c>
      <c r="H30" s="66">
        <f>E28-26</f>
        <v>534</v>
      </c>
      <c r="I30" s="56">
        <v>1</v>
      </c>
      <c r="J30" s="20" t="s">
        <v>109</v>
      </c>
      <c r="K30" s="56"/>
      <c r="L30" s="56"/>
      <c r="M30" s="56">
        <v>1</v>
      </c>
      <c r="N30" s="56">
        <v>1</v>
      </c>
      <c r="O30" s="56">
        <v>1</v>
      </c>
      <c r="P30" s="56">
        <v>1</v>
      </c>
      <c r="Q30" s="58"/>
      <c r="R30" s="8"/>
      <c r="S30" s="8"/>
      <c r="T30" s="8"/>
      <c r="U30" s="8"/>
      <c r="V30" s="8"/>
      <c r="W30" s="9" t="s">
        <v>123</v>
      </c>
      <c r="X30" s="23" t="str">
        <f t="shared" si="0"/>
        <v>KIT-B/U-B5-TOP</v>
      </c>
      <c r="Z30"/>
      <c r="AD30"/>
    </row>
    <row r="31" spans="1:30" x14ac:dyDescent="0.3">
      <c r="A31" s="62">
        <f t="shared" si="1"/>
        <v>28</v>
      </c>
      <c r="B31" s="56"/>
      <c r="C31" s="61"/>
      <c r="D31" s="61"/>
      <c r="E31" s="61"/>
      <c r="F31" s="20" t="s">
        <v>104</v>
      </c>
      <c r="G31" s="61">
        <f>G30</f>
        <v>1044</v>
      </c>
      <c r="H31" s="61">
        <f>H29</f>
        <v>560</v>
      </c>
      <c r="I31" s="56">
        <v>1</v>
      </c>
      <c r="J31" s="20" t="s">
        <v>109</v>
      </c>
      <c r="K31" s="56"/>
      <c r="L31" s="56"/>
      <c r="M31" s="56">
        <v>1</v>
      </c>
      <c r="N31" s="56">
        <v>1</v>
      </c>
      <c r="O31" s="56">
        <v>1</v>
      </c>
      <c r="P31" s="56">
        <v>1</v>
      </c>
      <c r="Q31" s="58"/>
      <c r="R31" s="8"/>
      <c r="S31" s="8"/>
      <c r="T31" s="8"/>
      <c r="U31" s="8"/>
      <c r="V31" s="8"/>
      <c r="W31" s="9" t="s">
        <v>123</v>
      </c>
      <c r="X31" s="23" t="str">
        <f t="shared" si="0"/>
        <v>KIT-B/U-B5-BTM</v>
      </c>
      <c r="Z31"/>
      <c r="AD31"/>
    </row>
    <row r="32" spans="1:30" x14ac:dyDescent="0.3">
      <c r="A32" s="62">
        <f t="shared" si="1"/>
        <v>29</v>
      </c>
      <c r="B32" s="56"/>
      <c r="C32" s="56"/>
      <c r="D32" s="56"/>
      <c r="E32" s="56"/>
      <c r="F32" s="20" t="s">
        <v>105</v>
      </c>
      <c r="G32" s="56">
        <f>C28-36+16</f>
        <v>700</v>
      </c>
      <c r="H32" s="56">
        <f>D28-36+16</f>
        <v>1060</v>
      </c>
      <c r="I32" s="56">
        <v>1</v>
      </c>
      <c r="J32" s="20" t="s">
        <v>110</v>
      </c>
      <c r="K32" s="56"/>
      <c r="L32" s="56"/>
      <c r="M32" s="56"/>
      <c r="N32" s="56"/>
      <c r="O32" s="56"/>
      <c r="P32" s="56"/>
      <c r="Q32" s="58"/>
      <c r="R32" s="8"/>
      <c r="S32" s="8"/>
      <c r="T32" s="8"/>
      <c r="U32" s="8"/>
      <c r="V32" s="8"/>
      <c r="W32" s="9" t="s">
        <v>123</v>
      </c>
      <c r="X32" s="23" t="str">
        <f t="shared" si="0"/>
        <v>KIT-B/U-B5-BACK UP</v>
      </c>
      <c r="Z32"/>
      <c r="AD32"/>
    </row>
    <row r="33" spans="1:30" x14ac:dyDescent="0.3">
      <c r="A33" s="62">
        <f t="shared" si="1"/>
        <v>30</v>
      </c>
      <c r="B33" s="1"/>
      <c r="C33" s="1"/>
      <c r="D33" s="1"/>
      <c r="E33" s="1"/>
      <c r="F33" s="20" t="s">
        <v>120</v>
      </c>
      <c r="G33" s="1">
        <f>D28-36-1</f>
        <v>1043</v>
      </c>
      <c r="H33" s="1">
        <f>E28-25</f>
        <v>535</v>
      </c>
      <c r="I33" s="1">
        <v>1</v>
      </c>
      <c r="J33" s="20" t="s">
        <v>109</v>
      </c>
      <c r="K33" s="56"/>
      <c r="L33" s="56"/>
      <c r="M33" s="56">
        <v>1</v>
      </c>
      <c r="N33" s="56">
        <v>1</v>
      </c>
      <c r="O33" s="56">
        <v>1</v>
      </c>
      <c r="P33" s="56">
        <v>1</v>
      </c>
      <c r="Q33" s="13"/>
      <c r="R33" s="8"/>
      <c r="S33" s="8"/>
      <c r="T33" s="8"/>
      <c r="U33" s="8"/>
      <c r="V33" s="8"/>
      <c r="W33" s="9" t="s">
        <v>123</v>
      </c>
      <c r="X33" s="23" t="str">
        <f t="shared" si="0"/>
        <v>KIT-B/U-B5-Lshelf</v>
      </c>
      <c r="Z33"/>
      <c r="AD33"/>
    </row>
    <row r="34" spans="1:30" x14ac:dyDescent="0.3">
      <c r="A34" s="62">
        <f t="shared" si="1"/>
        <v>31</v>
      </c>
      <c r="B34" s="13"/>
      <c r="C34" s="13"/>
      <c r="D34" s="13"/>
      <c r="E34" s="13"/>
      <c r="F34" s="20" t="s">
        <v>121</v>
      </c>
      <c r="G34" s="1">
        <f>C28</f>
        <v>720</v>
      </c>
      <c r="H34" s="1">
        <f>E28+20</f>
        <v>580</v>
      </c>
      <c r="I34" s="1">
        <v>1</v>
      </c>
      <c r="J34" s="20" t="s">
        <v>109</v>
      </c>
      <c r="K34" s="56"/>
      <c r="L34" s="56"/>
      <c r="M34" s="56">
        <v>1</v>
      </c>
      <c r="N34" s="56">
        <v>1</v>
      </c>
      <c r="O34" s="56">
        <v>1</v>
      </c>
      <c r="P34" s="56">
        <v>1</v>
      </c>
      <c r="Q34" s="13"/>
      <c r="R34" s="8"/>
      <c r="S34" s="8"/>
      <c r="T34" s="8"/>
      <c r="U34" s="8"/>
      <c r="V34" s="8"/>
      <c r="W34" s="9" t="s">
        <v>123</v>
      </c>
      <c r="X34" s="23" t="str">
        <f t="shared" si="0"/>
        <v>KIT-B/U-B5-INNER PLANK</v>
      </c>
      <c r="Z34"/>
      <c r="AD34"/>
    </row>
    <row r="35" spans="1:30" x14ac:dyDescent="0.3">
      <c r="A35" s="62">
        <f t="shared" si="1"/>
        <v>32</v>
      </c>
      <c r="B35" s="13"/>
      <c r="C35" s="13"/>
      <c r="D35" s="13"/>
      <c r="E35" s="13"/>
      <c r="F35" s="20" t="s">
        <v>106</v>
      </c>
      <c r="G35" s="57">
        <f>C28-30</f>
        <v>690</v>
      </c>
      <c r="H35" s="1">
        <f>450-2</f>
        <v>448</v>
      </c>
      <c r="I35" s="1">
        <v>1</v>
      </c>
      <c r="J35" s="55" t="s">
        <v>108</v>
      </c>
      <c r="K35" s="56"/>
      <c r="L35" s="56"/>
      <c r="M35" s="56">
        <v>3</v>
      </c>
      <c r="N35" s="56">
        <v>3</v>
      </c>
      <c r="O35" s="56">
        <v>3</v>
      </c>
      <c r="P35" s="56">
        <v>3</v>
      </c>
      <c r="Q35" s="13"/>
      <c r="R35" s="8"/>
      <c r="S35" s="8"/>
      <c r="T35" s="8"/>
      <c r="U35" s="8"/>
      <c r="V35" s="8"/>
      <c r="W35" s="9" t="s">
        <v>123</v>
      </c>
      <c r="X35" s="23" t="str">
        <f t="shared" si="0"/>
        <v>KIT-B/U-B5-SHUTTERS</v>
      </c>
      <c r="Z35"/>
      <c r="AD35"/>
    </row>
    <row r="36" spans="1:30" x14ac:dyDescent="0.3">
      <c r="A36" s="62">
        <f t="shared" si="1"/>
        <v>33</v>
      </c>
      <c r="B36" s="13"/>
      <c r="C36" s="13"/>
      <c r="D36" s="13"/>
      <c r="E36" s="13"/>
      <c r="F36" s="20" t="s">
        <v>107</v>
      </c>
      <c r="G36" s="1">
        <f>C28</f>
        <v>720</v>
      </c>
      <c r="H36" s="1">
        <v>100</v>
      </c>
      <c r="I36" s="1">
        <v>1</v>
      </c>
      <c r="J36" s="55" t="s">
        <v>108</v>
      </c>
      <c r="K36" s="56"/>
      <c r="L36" s="56"/>
      <c r="M36" s="56">
        <v>3</v>
      </c>
      <c r="N36" s="56">
        <v>3</v>
      </c>
      <c r="O36" s="56">
        <v>3</v>
      </c>
      <c r="P36" s="56">
        <v>3</v>
      </c>
      <c r="Q36" s="13"/>
      <c r="R36" s="8"/>
      <c r="S36" s="8"/>
      <c r="T36" s="8"/>
      <c r="U36" s="8"/>
      <c r="V36" s="8"/>
      <c r="W36" s="9" t="s">
        <v>123</v>
      </c>
      <c r="X36" s="23" t="str">
        <f t="shared" si="0"/>
        <v>KIT-B/U-B5-FILLERS</v>
      </c>
      <c r="Z36"/>
      <c r="AD36"/>
    </row>
    <row r="37" spans="1:30" x14ac:dyDescent="0.3">
      <c r="A37" s="62">
        <f t="shared" si="1"/>
        <v>34</v>
      </c>
      <c r="B37" s="26" t="s">
        <v>124</v>
      </c>
      <c r="C37" s="26">
        <f>720</f>
        <v>720</v>
      </c>
      <c r="D37" s="26">
        <v>700</v>
      </c>
      <c r="E37" s="26">
        <f>560</f>
        <v>560</v>
      </c>
      <c r="F37" s="20" t="s">
        <v>101</v>
      </c>
      <c r="G37" s="56">
        <f>C37</f>
        <v>720</v>
      </c>
      <c r="H37" s="56">
        <f>E37</f>
        <v>560</v>
      </c>
      <c r="I37" s="56">
        <v>1</v>
      </c>
      <c r="J37" s="20" t="s">
        <v>109</v>
      </c>
      <c r="K37" s="56"/>
      <c r="L37" s="56"/>
      <c r="M37" s="56">
        <v>1</v>
      </c>
      <c r="N37" s="56">
        <v>1</v>
      </c>
      <c r="O37" s="56">
        <v>1</v>
      </c>
      <c r="P37" s="56">
        <v>1</v>
      </c>
      <c r="Q37" s="58"/>
      <c r="R37" s="8"/>
      <c r="S37" s="8"/>
      <c r="T37" s="8"/>
      <c r="U37" s="8"/>
      <c r="V37" s="8"/>
      <c r="W37" s="9" t="s">
        <v>124</v>
      </c>
      <c r="X37" s="23" t="str">
        <f t="shared" si="0"/>
        <v>KIT-B/U-B6-LHS</v>
      </c>
      <c r="Z37"/>
      <c r="AD37"/>
    </row>
    <row r="38" spans="1:30" x14ac:dyDescent="0.3">
      <c r="A38" s="62">
        <f t="shared" si="1"/>
        <v>35</v>
      </c>
      <c r="B38" s="66" t="s">
        <v>122</v>
      </c>
      <c r="C38" s="56"/>
      <c r="D38" s="56"/>
      <c r="E38" s="56"/>
      <c r="F38" s="20" t="s">
        <v>102</v>
      </c>
      <c r="G38" s="56">
        <f>G37</f>
        <v>720</v>
      </c>
      <c r="H38" s="56">
        <f>H37</f>
        <v>560</v>
      </c>
      <c r="I38" s="56">
        <v>1</v>
      </c>
      <c r="J38" s="20" t="s">
        <v>109</v>
      </c>
      <c r="K38" s="56"/>
      <c r="L38" s="56"/>
      <c r="M38" s="56">
        <v>1</v>
      </c>
      <c r="N38" s="56">
        <v>1</v>
      </c>
      <c r="O38" s="56">
        <v>1</v>
      </c>
      <c r="P38" s="56">
        <v>1</v>
      </c>
      <c r="Q38" s="58"/>
      <c r="R38" s="8"/>
      <c r="S38" s="8"/>
      <c r="T38" s="8"/>
      <c r="U38" s="8"/>
      <c r="V38" s="8"/>
      <c r="W38" s="9" t="s">
        <v>124</v>
      </c>
      <c r="X38" s="23" t="str">
        <f t="shared" si="0"/>
        <v>KIT-B/U-B6-RHS</v>
      </c>
      <c r="Z38"/>
      <c r="AD38"/>
    </row>
    <row r="39" spans="1:30" x14ac:dyDescent="0.3">
      <c r="A39" s="62">
        <f t="shared" si="1"/>
        <v>36</v>
      </c>
      <c r="B39" s="56"/>
      <c r="C39" s="76" t="s">
        <v>149</v>
      </c>
      <c r="D39" s="77"/>
      <c r="E39" s="78"/>
      <c r="F39" s="20" t="s">
        <v>103</v>
      </c>
      <c r="G39" s="61">
        <f>D37-36</f>
        <v>664</v>
      </c>
      <c r="H39" s="66">
        <f>E37-26</f>
        <v>534</v>
      </c>
      <c r="I39" s="56">
        <v>1</v>
      </c>
      <c r="J39" s="20" t="s">
        <v>109</v>
      </c>
      <c r="K39" s="56"/>
      <c r="L39" s="56"/>
      <c r="M39" s="56">
        <v>1</v>
      </c>
      <c r="N39" s="56">
        <v>1</v>
      </c>
      <c r="O39" s="56">
        <v>1</v>
      </c>
      <c r="P39" s="56">
        <v>1</v>
      </c>
      <c r="Q39" s="58"/>
      <c r="R39" s="8"/>
      <c r="S39" s="8"/>
      <c r="T39" s="8"/>
      <c r="U39" s="8"/>
      <c r="V39" s="8"/>
      <c r="W39" s="9" t="s">
        <v>124</v>
      </c>
      <c r="X39" s="23" t="str">
        <f t="shared" si="0"/>
        <v>KIT-B/U-B6-TOP</v>
      </c>
      <c r="Z39"/>
      <c r="AD39"/>
    </row>
    <row r="40" spans="1:30" x14ac:dyDescent="0.3">
      <c r="A40" s="62">
        <f t="shared" si="1"/>
        <v>37</v>
      </c>
      <c r="B40" s="56"/>
      <c r="C40" s="61"/>
      <c r="D40" s="61"/>
      <c r="E40" s="61"/>
      <c r="F40" s="20" t="s">
        <v>104</v>
      </c>
      <c r="G40" s="61">
        <f>G39</f>
        <v>664</v>
      </c>
      <c r="H40" s="61">
        <f>H38</f>
        <v>560</v>
      </c>
      <c r="I40" s="56">
        <v>1</v>
      </c>
      <c r="J40" s="20" t="s">
        <v>109</v>
      </c>
      <c r="K40" s="56"/>
      <c r="L40" s="56"/>
      <c r="M40" s="56">
        <v>1</v>
      </c>
      <c r="N40" s="56">
        <v>1</v>
      </c>
      <c r="O40" s="56">
        <v>1</v>
      </c>
      <c r="P40" s="56">
        <v>1</v>
      </c>
      <c r="Q40" s="58"/>
      <c r="R40" s="8"/>
      <c r="S40" s="8"/>
      <c r="T40" s="8"/>
      <c r="U40" s="8"/>
      <c r="V40" s="8"/>
      <c r="W40" s="9" t="s">
        <v>124</v>
      </c>
      <c r="X40" s="23" t="str">
        <f t="shared" si="0"/>
        <v>KIT-B/U-B6-BTM</v>
      </c>
      <c r="Z40"/>
      <c r="AD40"/>
    </row>
    <row r="41" spans="1:30" x14ac:dyDescent="0.3">
      <c r="A41" s="62">
        <f t="shared" si="1"/>
        <v>38</v>
      </c>
      <c r="B41" s="56"/>
      <c r="C41" s="56"/>
      <c r="D41" s="56"/>
      <c r="E41" s="56"/>
      <c r="F41" s="20" t="s">
        <v>105</v>
      </c>
      <c r="G41" s="56">
        <f>C37-36+16</f>
        <v>700</v>
      </c>
      <c r="H41" s="56">
        <f>D37-36+16</f>
        <v>680</v>
      </c>
      <c r="I41" s="56">
        <v>1</v>
      </c>
      <c r="J41" s="20" t="s">
        <v>110</v>
      </c>
      <c r="K41" s="56"/>
      <c r="L41" s="56"/>
      <c r="M41" s="56"/>
      <c r="N41" s="56"/>
      <c r="O41" s="56"/>
      <c r="P41" s="56"/>
      <c r="Q41" s="58"/>
      <c r="R41" s="8"/>
      <c r="S41" s="8"/>
      <c r="T41" s="8"/>
      <c r="U41" s="8"/>
      <c r="V41" s="8"/>
      <c r="W41" s="9" t="s">
        <v>124</v>
      </c>
      <c r="X41" s="23" t="str">
        <f t="shared" si="0"/>
        <v>KIT-B/U-B6-BACK UP</v>
      </c>
      <c r="Z41"/>
      <c r="AD41"/>
    </row>
    <row r="42" spans="1:30" x14ac:dyDescent="0.3">
      <c r="A42" s="62">
        <f t="shared" si="1"/>
        <v>39</v>
      </c>
      <c r="B42" s="58"/>
      <c r="C42" s="58"/>
      <c r="D42" s="58"/>
      <c r="E42" s="58"/>
      <c r="F42" s="20" t="s">
        <v>114</v>
      </c>
      <c r="G42" s="56">
        <f>D37-36</f>
        <v>664</v>
      </c>
      <c r="H42" s="56">
        <f>520</f>
        <v>520</v>
      </c>
      <c r="I42" s="56">
        <v>2</v>
      </c>
      <c r="J42" s="20" t="s">
        <v>109</v>
      </c>
      <c r="K42" s="56"/>
      <c r="L42" s="56"/>
      <c r="M42" s="56">
        <v>1</v>
      </c>
      <c r="N42" s="56">
        <v>1</v>
      </c>
      <c r="O42" s="56">
        <v>1</v>
      </c>
      <c r="P42" s="56">
        <v>1</v>
      </c>
      <c r="Q42" s="58"/>
      <c r="R42" s="8"/>
      <c r="S42" s="8"/>
      <c r="T42" s="8"/>
      <c r="U42" s="8"/>
      <c r="V42" s="8"/>
      <c r="W42" s="9" t="s">
        <v>124</v>
      </c>
      <c r="X42" s="23" t="str">
        <f t="shared" si="0"/>
        <v>KIT-B/U-B6-TDM BTM</v>
      </c>
      <c r="Z42"/>
      <c r="AD42"/>
    </row>
    <row r="43" spans="1:30" x14ac:dyDescent="0.3">
      <c r="A43" s="62">
        <f t="shared" si="1"/>
        <v>40</v>
      </c>
      <c r="B43" s="56"/>
      <c r="C43" s="56"/>
      <c r="D43" s="56"/>
      <c r="E43" s="56"/>
      <c r="F43" s="20" t="s">
        <v>115</v>
      </c>
      <c r="G43" s="56">
        <f>G42</f>
        <v>664</v>
      </c>
      <c r="H43" s="56">
        <f>200</f>
        <v>200</v>
      </c>
      <c r="I43" s="56">
        <v>2</v>
      </c>
      <c r="J43" s="20" t="s">
        <v>109</v>
      </c>
      <c r="K43" s="56"/>
      <c r="L43" s="56"/>
      <c r="M43" s="56">
        <v>1</v>
      </c>
      <c r="N43" s="56">
        <v>1</v>
      </c>
      <c r="O43" s="56">
        <v>1</v>
      </c>
      <c r="P43" s="56">
        <v>1</v>
      </c>
      <c r="Q43" s="58"/>
      <c r="R43" s="8"/>
      <c r="S43" s="8"/>
      <c r="T43" s="8"/>
      <c r="U43" s="8"/>
      <c r="V43" s="8"/>
      <c r="W43" s="9" t="s">
        <v>124</v>
      </c>
      <c r="X43" s="23" t="str">
        <f t="shared" si="0"/>
        <v>KIT-B/U-B6-TDM BACK</v>
      </c>
      <c r="Z43"/>
      <c r="AD43"/>
    </row>
    <row r="44" spans="1:30" x14ac:dyDescent="0.3">
      <c r="A44" s="62">
        <f t="shared" si="1"/>
        <v>41</v>
      </c>
      <c r="B44" s="56"/>
      <c r="C44" s="56"/>
      <c r="D44" s="56"/>
      <c r="E44" s="56"/>
      <c r="F44" s="20" t="s">
        <v>116</v>
      </c>
      <c r="G44" s="57">
        <f>C37/2-30-15</f>
        <v>315</v>
      </c>
      <c r="H44" s="56">
        <f>D37-2</f>
        <v>698</v>
      </c>
      <c r="I44" s="56">
        <v>1</v>
      </c>
      <c r="J44" s="55" t="s">
        <v>108</v>
      </c>
      <c r="K44" s="56"/>
      <c r="L44" s="56"/>
      <c r="M44" s="56">
        <v>3</v>
      </c>
      <c r="N44" s="56">
        <v>3</v>
      </c>
      <c r="O44" s="56">
        <v>3</v>
      </c>
      <c r="P44" s="56">
        <v>3</v>
      </c>
      <c r="Q44" s="58"/>
      <c r="R44" s="8"/>
      <c r="S44" s="8"/>
      <c r="T44" s="8"/>
      <c r="U44" s="8"/>
      <c r="V44" s="8"/>
      <c r="W44" s="9" t="s">
        <v>124</v>
      </c>
      <c r="X44" s="23" t="str">
        <f t="shared" si="0"/>
        <v>KIT-B/U-B6-FACIA</v>
      </c>
      <c r="Z44"/>
      <c r="AD44"/>
    </row>
    <row r="45" spans="1:30" x14ac:dyDescent="0.3">
      <c r="A45" s="62">
        <f t="shared" si="1"/>
        <v>42</v>
      </c>
      <c r="B45" s="61"/>
      <c r="C45" s="61"/>
      <c r="D45" s="61"/>
      <c r="E45" s="61"/>
      <c r="F45" s="20" t="s">
        <v>116</v>
      </c>
      <c r="G45" s="60">
        <f>C37/2-15</f>
        <v>345</v>
      </c>
      <c r="H45" s="61">
        <f>H44</f>
        <v>698</v>
      </c>
      <c r="I45" s="61">
        <v>1</v>
      </c>
      <c r="J45" s="63" t="s">
        <v>108</v>
      </c>
      <c r="K45" s="61"/>
      <c r="L45" s="61"/>
      <c r="M45" s="61">
        <v>3</v>
      </c>
      <c r="N45" s="61">
        <v>3</v>
      </c>
      <c r="O45" s="61">
        <v>3</v>
      </c>
      <c r="P45" s="61">
        <v>3</v>
      </c>
      <c r="Q45" s="62"/>
      <c r="R45" s="8"/>
      <c r="S45" s="8"/>
      <c r="T45" s="8"/>
      <c r="U45" s="8"/>
      <c r="V45" s="8"/>
      <c r="W45" s="9" t="s">
        <v>124</v>
      </c>
      <c r="X45" s="23" t="str">
        <f t="shared" si="0"/>
        <v>KIT-B/U-B6-FACIA</v>
      </c>
      <c r="Z45"/>
      <c r="AD45"/>
    </row>
    <row r="46" spans="1:30" x14ac:dyDescent="0.3">
      <c r="A46" s="62">
        <f t="shared" si="1"/>
        <v>43</v>
      </c>
      <c r="B46" s="26" t="s">
        <v>125</v>
      </c>
      <c r="C46" s="26">
        <f>720</f>
        <v>720</v>
      </c>
      <c r="D46" s="26">
        <f>560+580</f>
        <v>1140</v>
      </c>
      <c r="E46" s="26">
        <f>560</f>
        <v>560</v>
      </c>
      <c r="F46" s="20" t="s">
        <v>101</v>
      </c>
      <c r="G46" s="56">
        <f>C46</f>
        <v>720</v>
      </c>
      <c r="H46" s="56">
        <f>E46</f>
        <v>560</v>
      </c>
      <c r="I46" s="56">
        <v>1</v>
      </c>
      <c r="J46" s="20" t="s">
        <v>109</v>
      </c>
      <c r="K46" s="56"/>
      <c r="L46" s="56"/>
      <c r="M46" s="56">
        <v>1</v>
      </c>
      <c r="N46" s="56">
        <v>1</v>
      </c>
      <c r="O46" s="56">
        <v>1</v>
      </c>
      <c r="P46" s="56">
        <v>1</v>
      </c>
      <c r="Q46" s="58"/>
      <c r="R46" s="8"/>
      <c r="S46" s="8"/>
      <c r="T46" s="8"/>
      <c r="U46" s="8"/>
      <c r="V46" s="8"/>
      <c r="W46" s="9" t="s">
        <v>125</v>
      </c>
      <c r="X46" s="23" t="str">
        <f t="shared" si="0"/>
        <v>KIT-B/U-B7-LHS</v>
      </c>
      <c r="Z46"/>
      <c r="AD46"/>
    </row>
    <row r="47" spans="1:30" x14ac:dyDescent="0.3">
      <c r="A47" s="62">
        <f t="shared" si="1"/>
        <v>44</v>
      </c>
      <c r="B47" s="66" t="s">
        <v>126</v>
      </c>
      <c r="C47" s="26">
        <f>720</f>
        <v>720</v>
      </c>
      <c r="D47" s="26">
        <f>580+520</f>
        <v>1100</v>
      </c>
      <c r="E47" s="26">
        <f>560</f>
        <v>560</v>
      </c>
      <c r="F47" s="20" t="s">
        <v>102</v>
      </c>
      <c r="G47" s="56">
        <f>C47</f>
        <v>720</v>
      </c>
      <c r="H47" s="56">
        <f>E47</f>
        <v>560</v>
      </c>
      <c r="I47" s="56">
        <v>1</v>
      </c>
      <c r="J47" s="20" t="s">
        <v>109</v>
      </c>
      <c r="K47" s="56"/>
      <c r="L47" s="56"/>
      <c r="M47" s="56">
        <v>1</v>
      </c>
      <c r="N47" s="56">
        <v>1</v>
      </c>
      <c r="O47" s="56">
        <v>1</v>
      </c>
      <c r="P47" s="56">
        <v>1</v>
      </c>
      <c r="Q47" s="58"/>
      <c r="R47" s="8"/>
      <c r="S47" s="8"/>
      <c r="T47" s="8"/>
      <c r="U47" s="8"/>
      <c r="V47" s="8"/>
      <c r="W47" s="9" t="s">
        <v>125</v>
      </c>
      <c r="X47" s="23" t="str">
        <f t="shared" si="0"/>
        <v>KIT-B/U-B7-RHS</v>
      </c>
      <c r="Z47"/>
      <c r="AD47"/>
    </row>
    <row r="48" spans="1:30" x14ac:dyDescent="0.3">
      <c r="A48" s="62">
        <f t="shared" si="1"/>
        <v>45</v>
      </c>
      <c r="B48" s="56"/>
      <c r="C48" s="56"/>
      <c r="D48" s="56"/>
      <c r="E48" s="56"/>
      <c r="F48" s="20" t="s">
        <v>130</v>
      </c>
      <c r="G48" s="66">
        <f>D46-18</f>
        <v>1122</v>
      </c>
      <c r="H48" s="66">
        <f>D47-18</f>
        <v>1082</v>
      </c>
      <c r="I48" s="56">
        <v>1</v>
      </c>
      <c r="J48" s="20" t="s">
        <v>109</v>
      </c>
      <c r="K48" s="56"/>
      <c r="L48" s="56"/>
      <c r="M48" s="56">
        <v>1</v>
      </c>
      <c r="N48" s="56">
        <v>1</v>
      </c>
      <c r="O48" s="56">
        <v>1</v>
      </c>
      <c r="P48" s="56">
        <v>1</v>
      </c>
      <c r="Q48" s="58"/>
      <c r="R48" s="8"/>
      <c r="S48" s="8"/>
      <c r="T48" s="8"/>
      <c r="U48" s="8"/>
      <c r="V48" s="8"/>
      <c r="W48" s="9" t="s">
        <v>125</v>
      </c>
      <c r="X48" s="23" t="str">
        <f t="shared" si="0"/>
        <v>KIT-B/U-B7-TOP-L CUT</v>
      </c>
      <c r="Z48"/>
      <c r="AD48"/>
    </row>
    <row r="49" spans="1:30" x14ac:dyDescent="0.3">
      <c r="A49" s="62">
        <f t="shared" si="1"/>
        <v>46</v>
      </c>
      <c r="B49" s="56"/>
      <c r="C49" s="76" t="s">
        <v>148</v>
      </c>
      <c r="D49" s="77"/>
      <c r="E49" s="78"/>
      <c r="F49" s="20" t="s">
        <v>129</v>
      </c>
      <c r="G49" s="66">
        <f>D46-18</f>
        <v>1122</v>
      </c>
      <c r="H49" s="66">
        <f>D47-18</f>
        <v>1082</v>
      </c>
      <c r="I49" s="56">
        <v>1</v>
      </c>
      <c r="J49" s="20" t="s">
        <v>109</v>
      </c>
      <c r="K49" s="56"/>
      <c r="L49" s="56"/>
      <c r="M49" s="56">
        <v>1</v>
      </c>
      <c r="N49" s="56">
        <v>1</v>
      </c>
      <c r="O49" s="56">
        <v>1</v>
      </c>
      <c r="P49" s="56">
        <v>1</v>
      </c>
      <c r="Q49" s="58"/>
      <c r="R49" s="8"/>
      <c r="S49" s="8"/>
      <c r="T49" s="8"/>
      <c r="U49" s="8"/>
      <c r="V49" s="8"/>
      <c r="W49" s="9" t="s">
        <v>125</v>
      </c>
      <c r="X49" s="23" t="str">
        <f t="shared" si="0"/>
        <v>KIT-B/U-B7-BTM-L CUT</v>
      </c>
      <c r="Z49"/>
      <c r="AD49"/>
    </row>
    <row r="50" spans="1:30" x14ac:dyDescent="0.3">
      <c r="A50" s="62">
        <f t="shared" si="1"/>
        <v>47</v>
      </c>
      <c r="B50" s="56"/>
      <c r="C50" s="56"/>
      <c r="D50" s="56"/>
      <c r="E50" s="56"/>
      <c r="F50" s="20" t="s">
        <v>105</v>
      </c>
      <c r="G50" s="56">
        <f>C46-36+16</f>
        <v>700</v>
      </c>
      <c r="H50" s="66">
        <f>D46-18+8</f>
        <v>1130</v>
      </c>
      <c r="I50" s="56">
        <v>1</v>
      </c>
      <c r="J50" s="20" t="s">
        <v>110</v>
      </c>
      <c r="K50" s="56"/>
      <c r="L50" s="56"/>
      <c r="M50" s="56"/>
      <c r="N50" s="56"/>
      <c r="O50" s="56"/>
      <c r="P50" s="56"/>
      <c r="Q50" s="58"/>
      <c r="R50" s="8"/>
      <c r="S50" s="8"/>
      <c r="T50" s="8"/>
      <c r="U50" s="8"/>
      <c r="V50" s="8"/>
      <c r="W50" s="9" t="s">
        <v>125</v>
      </c>
      <c r="X50" s="23" t="str">
        <f t="shared" si="0"/>
        <v>KIT-B/U-B7-BACK UP</v>
      </c>
      <c r="Z50"/>
      <c r="AD50"/>
    </row>
    <row r="51" spans="1:30" x14ac:dyDescent="0.3">
      <c r="A51" s="62">
        <f t="shared" si="1"/>
        <v>48</v>
      </c>
      <c r="B51" s="13"/>
      <c r="C51" s="13"/>
      <c r="D51" s="13"/>
      <c r="E51" s="13"/>
      <c r="F51" s="20" t="s">
        <v>105</v>
      </c>
      <c r="G51" s="56">
        <f>C47-36+16</f>
        <v>700</v>
      </c>
      <c r="H51" s="66">
        <f>D47-18+8-20</f>
        <v>1070</v>
      </c>
      <c r="I51" s="56">
        <v>1</v>
      </c>
      <c r="J51" s="20" t="s">
        <v>110</v>
      </c>
      <c r="K51" s="56"/>
      <c r="L51" s="56"/>
      <c r="M51" s="56"/>
      <c r="N51" s="56"/>
      <c r="O51" s="56"/>
      <c r="P51" s="56"/>
      <c r="Q51" s="58"/>
      <c r="R51" s="8"/>
      <c r="S51" s="8"/>
      <c r="T51" s="8"/>
      <c r="U51" s="8"/>
      <c r="V51" s="8"/>
      <c r="W51" s="9" t="s">
        <v>125</v>
      </c>
      <c r="X51" s="23" t="str">
        <f t="shared" si="0"/>
        <v>KIT-B/U-B7-BACK UP</v>
      </c>
      <c r="Z51"/>
      <c r="AD51"/>
    </row>
    <row r="52" spans="1:30" x14ac:dyDescent="0.3">
      <c r="A52" s="62">
        <f t="shared" si="1"/>
        <v>49</v>
      </c>
      <c r="B52" s="13"/>
      <c r="C52" s="13"/>
      <c r="D52" s="13"/>
      <c r="E52" s="13"/>
      <c r="F52" s="20" t="s">
        <v>128</v>
      </c>
      <c r="G52" s="66">
        <f>D46-18-20</f>
        <v>1102</v>
      </c>
      <c r="H52" s="66">
        <f>D47-18-20</f>
        <v>1062</v>
      </c>
      <c r="I52" s="1">
        <v>1</v>
      </c>
      <c r="J52" s="20" t="s">
        <v>109</v>
      </c>
      <c r="K52" s="56"/>
      <c r="L52" s="56"/>
      <c r="M52" s="56">
        <v>1</v>
      </c>
      <c r="N52" s="56">
        <v>1</v>
      </c>
      <c r="O52" s="56">
        <v>1</v>
      </c>
      <c r="P52" s="56">
        <v>1</v>
      </c>
      <c r="Q52" s="13"/>
      <c r="R52" s="8"/>
      <c r="S52" s="8"/>
      <c r="T52" s="8"/>
      <c r="U52" s="8"/>
      <c r="V52" s="8"/>
      <c r="W52" s="9" t="s">
        <v>125</v>
      </c>
      <c r="X52" s="23" t="str">
        <f t="shared" si="0"/>
        <v>KIT-B/U-B7-Lshelf-L CUT</v>
      </c>
      <c r="Z52"/>
      <c r="AD52"/>
    </row>
    <row r="53" spans="1:30" x14ac:dyDescent="0.3">
      <c r="A53" s="62">
        <f t="shared" si="1"/>
        <v>50</v>
      </c>
      <c r="B53" s="13"/>
      <c r="C53" s="13"/>
      <c r="D53" s="13"/>
      <c r="E53" s="13"/>
      <c r="F53" s="20" t="s">
        <v>106</v>
      </c>
      <c r="G53" s="60">
        <f>C46-30</f>
        <v>690</v>
      </c>
      <c r="H53" s="57">
        <f>D46-580-2</f>
        <v>558</v>
      </c>
      <c r="I53" s="1">
        <v>1</v>
      </c>
      <c r="J53" s="55" t="s">
        <v>108</v>
      </c>
      <c r="K53" s="56"/>
      <c r="L53" s="56"/>
      <c r="M53" s="56">
        <v>3</v>
      </c>
      <c r="N53" s="56">
        <v>3</v>
      </c>
      <c r="O53" s="56">
        <v>3</v>
      </c>
      <c r="P53" s="56">
        <v>3</v>
      </c>
      <c r="Q53" s="13"/>
      <c r="R53" s="8"/>
      <c r="S53" s="8"/>
      <c r="T53" s="8"/>
      <c r="U53" s="8"/>
      <c r="V53" s="8"/>
      <c r="W53" s="9" t="s">
        <v>125</v>
      </c>
      <c r="X53" s="23" t="str">
        <f t="shared" si="0"/>
        <v>KIT-B/U-B7-SHUTTERS</v>
      </c>
      <c r="Z53"/>
      <c r="AD53"/>
    </row>
    <row r="54" spans="1:30" x14ac:dyDescent="0.3">
      <c r="A54" s="62">
        <f t="shared" si="1"/>
        <v>51</v>
      </c>
      <c r="B54" s="13"/>
      <c r="C54" s="13"/>
      <c r="D54" s="13"/>
      <c r="E54" s="13"/>
      <c r="F54" s="20" t="s">
        <v>106</v>
      </c>
      <c r="G54" s="60">
        <f>C47-30</f>
        <v>690</v>
      </c>
      <c r="H54" s="57">
        <f>D47-580-2</f>
        <v>518</v>
      </c>
      <c r="I54" s="1">
        <v>1</v>
      </c>
      <c r="J54" s="55" t="s">
        <v>108</v>
      </c>
      <c r="K54" s="56"/>
      <c r="L54" s="56"/>
      <c r="M54" s="56">
        <v>3</v>
      </c>
      <c r="N54" s="56">
        <v>3</v>
      </c>
      <c r="O54" s="56">
        <v>3</v>
      </c>
      <c r="P54" s="56">
        <v>3</v>
      </c>
      <c r="Q54" s="13"/>
      <c r="R54" s="8"/>
      <c r="S54" s="8"/>
      <c r="T54" s="8"/>
      <c r="U54" s="8"/>
      <c r="V54" s="8"/>
      <c r="W54" s="9" t="s">
        <v>125</v>
      </c>
      <c r="X54" s="23" t="str">
        <f t="shared" si="0"/>
        <v>KIT-B/U-B7-SHUTTERS</v>
      </c>
      <c r="Z54"/>
      <c r="AD54"/>
    </row>
    <row r="55" spans="1:30" x14ac:dyDescent="0.3">
      <c r="A55" s="62">
        <f t="shared" si="1"/>
        <v>52</v>
      </c>
      <c r="B55" s="13"/>
      <c r="C55" s="13"/>
      <c r="D55" s="13"/>
      <c r="E55" s="13"/>
      <c r="F55" s="55" t="s">
        <v>127</v>
      </c>
      <c r="G55" s="57">
        <v>830</v>
      </c>
      <c r="H55" s="57">
        <v>1100</v>
      </c>
      <c r="I55" s="1">
        <v>1</v>
      </c>
      <c r="J55" s="55" t="s">
        <v>108</v>
      </c>
      <c r="K55" s="56"/>
      <c r="L55" s="56"/>
      <c r="M55" s="56">
        <v>3</v>
      </c>
      <c r="N55" s="56">
        <v>3</v>
      </c>
      <c r="O55" s="56">
        <v>3</v>
      </c>
      <c r="P55" s="56">
        <v>3</v>
      </c>
      <c r="Q55" s="58"/>
      <c r="R55" s="8"/>
      <c r="S55" s="8"/>
      <c r="T55" s="8"/>
      <c r="U55" s="8"/>
      <c r="V55" s="8"/>
      <c r="W55" s="9" t="s">
        <v>125</v>
      </c>
      <c r="X55" s="23" t="str">
        <f t="shared" si="0"/>
        <v>KIT-B/U-B7-ADD ON PANEL</v>
      </c>
      <c r="Z55"/>
      <c r="AD55"/>
    </row>
    <row r="56" spans="1:30" x14ac:dyDescent="0.3">
      <c r="A56" s="62">
        <f t="shared" si="1"/>
        <v>53</v>
      </c>
      <c r="B56" s="62"/>
      <c r="C56" s="62"/>
      <c r="D56" s="62"/>
      <c r="E56" s="62"/>
      <c r="F56" s="158" t="s">
        <v>165</v>
      </c>
      <c r="G56" s="159">
        <v>2400</v>
      </c>
      <c r="H56" s="67">
        <v>110</v>
      </c>
      <c r="I56" s="61">
        <v>3</v>
      </c>
      <c r="J56" s="63" t="s">
        <v>108</v>
      </c>
      <c r="K56" s="61"/>
      <c r="L56" s="61"/>
      <c r="M56" s="61">
        <v>3</v>
      </c>
      <c r="N56" s="61">
        <v>3</v>
      </c>
      <c r="O56" s="61">
        <v>3</v>
      </c>
      <c r="P56" s="61">
        <v>3</v>
      </c>
      <c r="Q56" s="62"/>
      <c r="R56" s="8"/>
      <c r="S56" s="8"/>
      <c r="T56" s="8"/>
      <c r="U56" s="8"/>
      <c r="V56" s="8"/>
      <c r="W56" s="9" t="s">
        <v>125</v>
      </c>
      <c r="X56" s="23" t="str">
        <f t="shared" si="0"/>
        <v>KIT-B/U-B7-SKIRTING</v>
      </c>
      <c r="Z56"/>
      <c r="AD56"/>
    </row>
    <row r="57" spans="1:30" x14ac:dyDescent="0.3">
      <c r="A57" s="62">
        <f t="shared" si="1"/>
        <v>54</v>
      </c>
      <c r="B57" s="26" t="s">
        <v>131</v>
      </c>
      <c r="C57" s="26">
        <v>640</v>
      </c>
      <c r="D57" s="26">
        <f>478+478</f>
        <v>956</v>
      </c>
      <c r="E57" s="26">
        <v>300</v>
      </c>
      <c r="F57" s="20" t="s">
        <v>101</v>
      </c>
      <c r="G57" s="56">
        <f>C57</f>
        <v>640</v>
      </c>
      <c r="H57" s="56">
        <f>E57</f>
        <v>300</v>
      </c>
      <c r="I57" s="56">
        <v>1</v>
      </c>
      <c r="J57" s="20" t="s">
        <v>132</v>
      </c>
      <c r="K57" s="56"/>
      <c r="L57" s="56"/>
      <c r="M57" s="56">
        <v>1</v>
      </c>
      <c r="N57" s="56">
        <v>1</v>
      </c>
      <c r="O57" s="56">
        <v>1</v>
      </c>
      <c r="P57" s="56">
        <v>1</v>
      </c>
      <c r="Q57" s="58"/>
      <c r="R57" s="8"/>
      <c r="S57" s="8"/>
      <c r="T57" s="8"/>
      <c r="U57" s="8"/>
      <c r="V57" s="8"/>
      <c r="W57" s="9" t="s">
        <v>131</v>
      </c>
      <c r="X57" s="23" t="str">
        <f t="shared" si="0"/>
        <v>KIT-W/U-B8-LHS</v>
      </c>
      <c r="Z57"/>
      <c r="AD57"/>
    </row>
    <row r="58" spans="1:30" x14ac:dyDescent="0.3">
      <c r="A58" s="62">
        <f t="shared" si="1"/>
        <v>55</v>
      </c>
      <c r="B58" s="66"/>
      <c r="C58" s="56"/>
      <c r="D58" s="56"/>
      <c r="E58" s="56"/>
      <c r="F58" s="20" t="s">
        <v>102</v>
      </c>
      <c r="G58" s="56">
        <f>G57</f>
        <v>640</v>
      </c>
      <c r="H58" s="56">
        <f>H57</f>
        <v>300</v>
      </c>
      <c r="I58" s="56">
        <v>1</v>
      </c>
      <c r="J58" s="20" t="s">
        <v>132</v>
      </c>
      <c r="K58" s="56"/>
      <c r="L58" s="56"/>
      <c r="M58" s="56">
        <v>1</v>
      </c>
      <c r="N58" s="56">
        <v>1</v>
      </c>
      <c r="O58" s="56">
        <v>1</v>
      </c>
      <c r="P58" s="56">
        <v>1</v>
      </c>
      <c r="Q58" s="58"/>
      <c r="R58" s="8"/>
      <c r="S58" s="8"/>
      <c r="T58" s="8"/>
      <c r="U58" s="8"/>
      <c r="V58" s="8"/>
      <c r="W58" s="9" t="s">
        <v>131</v>
      </c>
      <c r="X58" s="23" t="str">
        <f t="shared" si="0"/>
        <v>KIT-W/U-B8-RHS</v>
      </c>
      <c r="Z58"/>
      <c r="AD58"/>
    </row>
    <row r="59" spans="1:30" x14ac:dyDescent="0.3">
      <c r="A59" s="62">
        <f t="shared" si="1"/>
        <v>56</v>
      </c>
      <c r="B59" s="56"/>
      <c r="C59" s="56"/>
      <c r="D59" s="56"/>
      <c r="E59" s="56"/>
      <c r="F59" s="20" t="s">
        <v>103</v>
      </c>
      <c r="G59" s="56">
        <f>D57-36</f>
        <v>920</v>
      </c>
      <c r="H59" s="56">
        <f>H58</f>
        <v>300</v>
      </c>
      <c r="I59" s="56">
        <v>1</v>
      </c>
      <c r="J59" s="20" t="s">
        <v>132</v>
      </c>
      <c r="K59" s="56"/>
      <c r="L59" s="56"/>
      <c r="M59" s="56">
        <v>1</v>
      </c>
      <c r="N59" s="56">
        <v>1</v>
      </c>
      <c r="O59" s="56">
        <v>1</v>
      </c>
      <c r="P59" s="56">
        <v>1</v>
      </c>
      <c r="Q59" s="58"/>
      <c r="R59" s="8"/>
      <c r="S59" s="8"/>
      <c r="T59" s="8"/>
      <c r="U59" s="8"/>
      <c r="V59" s="8"/>
      <c r="W59" s="9" t="s">
        <v>131</v>
      </c>
      <c r="X59" s="23" t="str">
        <f t="shared" si="0"/>
        <v>KIT-W/U-B8-TOP</v>
      </c>
      <c r="Z59"/>
      <c r="AD59"/>
    </row>
    <row r="60" spans="1:30" x14ac:dyDescent="0.3">
      <c r="A60" s="62">
        <f t="shared" si="1"/>
        <v>57</v>
      </c>
      <c r="B60" s="56"/>
      <c r="C60" s="56"/>
      <c r="D60" s="56"/>
      <c r="E60" s="56"/>
      <c r="F60" s="20" t="s">
        <v>104</v>
      </c>
      <c r="G60" s="56">
        <f>G59</f>
        <v>920</v>
      </c>
      <c r="H60" s="56">
        <f>H59</f>
        <v>300</v>
      </c>
      <c r="I60" s="56">
        <v>1</v>
      </c>
      <c r="J60" s="20" t="s">
        <v>132</v>
      </c>
      <c r="K60" s="56"/>
      <c r="L60" s="56"/>
      <c r="M60" s="56">
        <v>1</v>
      </c>
      <c r="N60" s="56">
        <v>1</v>
      </c>
      <c r="O60" s="56">
        <v>1</v>
      </c>
      <c r="P60" s="56">
        <v>1</v>
      </c>
      <c r="Q60" s="58"/>
      <c r="R60" s="8"/>
      <c r="S60" s="8"/>
      <c r="T60" s="8"/>
      <c r="U60" s="8"/>
      <c r="V60" s="8"/>
      <c r="W60" s="9" t="s">
        <v>131</v>
      </c>
      <c r="X60" s="23" t="str">
        <f t="shared" si="0"/>
        <v>KIT-W/U-B8-BTM</v>
      </c>
      <c r="Z60"/>
      <c r="AD60"/>
    </row>
    <row r="61" spans="1:30" x14ac:dyDescent="0.3">
      <c r="A61" s="62">
        <f t="shared" si="1"/>
        <v>58</v>
      </c>
      <c r="B61" s="56"/>
      <c r="C61" s="56"/>
      <c r="D61" s="56"/>
      <c r="E61" s="56"/>
      <c r="F61" s="20" t="s">
        <v>105</v>
      </c>
      <c r="G61" s="56">
        <f>C57-36+16</f>
        <v>620</v>
      </c>
      <c r="H61" s="56">
        <f>D57-36+16</f>
        <v>936</v>
      </c>
      <c r="I61" s="56">
        <v>1</v>
      </c>
      <c r="J61" s="20" t="s">
        <v>133</v>
      </c>
      <c r="K61" s="56"/>
      <c r="L61" s="56"/>
      <c r="M61" s="56"/>
      <c r="N61" s="56"/>
      <c r="O61" s="56"/>
      <c r="P61" s="56"/>
      <c r="Q61" s="58"/>
      <c r="R61" s="8"/>
      <c r="S61" s="8"/>
      <c r="T61" s="8"/>
      <c r="U61" s="8"/>
      <c r="V61" s="8"/>
      <c r="W61" s="9" t="s">
        <v>131</v>
      </c>
      <c r="X61" s="23" t="str">
        <f t="shared" si="0"/>
        <v>KIT-W/U-B8-BACK UP</v>
      </c>
      <c r="Z61"/>
      <c r="AD61"/>
    </row>
    <row r="62" spans="1:30" x14ac:dyDescent="0.3">
      <c r="A62" s="62">
        <f t="shared" si="1"/>
        <v>59</v>
      </c>
      <c r="B62" s="56"/>
      <c r="C62" s="56"/>
      <c r="D62" s="56"/>
      <c r="E62" s="56"/>
      <c r="F62" s="20" t="s">
        <v>120</v>
      </c>
      <c r="G62" s="56">
        <f>D57-36-1</f>
        <v>919</v>
      </c>
      <c r="H62" s="56">
        <f>E57-25</f>
        <v>275</v>
      </c>
      <c r="I62" s="56">
        <v>1</v>
      </c>
      <c r="J62" s="20" t="s">
        <v>132</v>
      </c>
      <c r="K62" s="56"/>
      <c r="L62" s="56"/>
      <c r="M62" s="56">
        <v>1</v>
      </c>
      <c r="N62" s="56">
        <v>1</v>
      </c>
      <c r="O62" s="56">
        <v>1</v>
      </c>
      <c r="P62" s="56">
        <v>1</v>
      </c>
      <c r="Q62" s="58"/>
      <c r="R62" s="8"/>
      <c r="S62" s="8"/>
      <c r="T62" s="8"/>
      <c r="U62" s="8"/>
      <c r="V62" s="8"/>
      <c r="W62" s="9" t="s">
        <v>131</v>
      </c>
      <c r="X62" s="23" t="str">
        <f t="shared" si="0"/>
        <v>KIT-W/U-B8-Lshelf</v>
      </c>
      <c r="Z62"/>
      <c r="AD62"/>
    </row>
    <row r="63" spans="1:30" x14ac:dyDescent="0.3">
      <c r="A63" s="62">
        <f t="shared" si="1"/>
        <v>60</v>
      </c>
      <c r="B63" s="56"/>
      <c r="C63" s="56"/>
      <c r="D63" s="56"/>
      <c r="E63" s="56"/>
      <c r="F63" s="20" t="s">
        <v>106</v>
      </c>
      <c r="G63" s="57">
        <f>C57-2</f>
        <v>638</v>
      </c>
      <c r="H63" s="56">
        <f>D57/2-2</f>
        <v>476</v>
      </c>
      <c r="I63" s="56">
        <v>2</v>
      </c>
      <c r="J63" s="68" t="s">
        <v>134</v>
      </c>
      <c r="K63" s="56"/>
      <c r="L63" s="56"/>
      <c r="M63" s="56">
        <v>3</v>
      </c>
      <c r="N63" s="56">
        <v>3</v>
      </c>
      <c r="O63" s="56">
        <v>3</v>
      </c>
      <c r="P63" s="56">
        <v>3</v>
      </c>
      <c r="Q63" s="58"/>
      <c r="R63" s="8"/>
      <c r="S63" s="8"/>
      <c r="T63" s="8"/>
      <c r="U63" s="8"/>
      <c r="V63" s="8"/>
      <c r="W63" s="9" t="s">
        <v>131</v>
      </c>
      <c r="X63" s="23" t="str">
        <f t="shared" si="0"/>
        <v>KIT-W/U-B8-SHUTTERS</v>
      </c>
      <c r="Z63"/>
      <c r="AD63"/>
    </row>
    <row r="64" spans="1:30" x14ac:dyDescent="0.3">
      <c r="A64" s="62">
        <f t="shared" si="1"/>
        <v>61</v>
      </c>
      <c r="B64" s="13"/>
      <c r="C64" s="13"/>
      <c r="D64" s="13"/>
      <c r="E64" s="13"/>
      <c r="F64" s="20" t="s">
        <v>107</v>
      </c>
      <c r="G64" s="1">
        <f>C57</f>
        <v>640</v>
      </c>
      <c r="H64" s="1">
        <f>100</f>
        <v>100</v>
      </c>
      <c r="I64" s="1">
        <v>1</v>
      </c>
      <c r="J64" s="68" t="s">
        <v>134</v>
      </c>
      <c r="K64" s="1"/>
      <c r="L64" s="1"/>
      <c r="M64" s="1">
        <v>3</v>
      </c>
      <c r="N64" s="1">
        <v>3</v>
      </c>
      <c r="O64" s="1">
        <v>3</v>
      </c>
      <c r="P64" s="1">
        <v>3</v>
      </c>
      <c r="Q64" s="13"/>
      <c r="R64" s="8"/>
      <c r="S64" s="8"/>
      <c r="T64" s="8"/>
      <c r="U64" s="8"/>
      <c r="V64" s="8"/>
      <c r="W64" s="9" t="s">
        <v>131</v>
      </c>
      <c r="X64" s="23" t="str">
        <f t="shared" si="0"/>
        <v>KIT-W/U-B8-FILLERS</v>
      </c>
      <c r="Z64"/>
      <c r="AD64"/>
    </row>
    <row r="65" spans="1:30" x14ac:dyDescent="0.3">
      <c r="A65" s="62">
        <f t="shared" si="1"/>
        <v>62</v>
      </c>
      <c r="B65" s="26" t="s">
        <v>135</v>
      </c>
      <c r="C65" s="26">
        <v>640</v>
      </c>
      <c r="D65" s="26">
        <f>478+478+478</f>
        <v>1434</v>
      </c>
      <c r="E65" s="26">
        <v>300</v>
      </c>
      <c r="F65" s="20" t="s">
        <v>101</v>
      </c>
      <c r="G65" s="56">
        <f>C65</f>
        <v>640</v>
      </c>
      <c r="H65" s="56">
        <f>E65</f>
        <v>300</v>
      </c>
      <c r="I65" s="56">
        <v>1</v>
      </c>
      <c r="J65" s="146" t="s">
        <v>185</v>
      </c>
      <c r="K65" s="61"/>
      <c r="L65" s="61"/>
      <c r="M65" s="66">
        <v>1</v>
      </c>
      <c r="N65" s="66">
        <v>1</v>
      </c>
      <c r="O65" s="66">
        <v>1</v>
      </c>
      <c r="P65" s="66">
        <v>1</v>
      </c>
      <c r="Q65" s="58"/>
      <c r="R65" s="8"/>
      <c r="S65" s="8"/>
      <c r="T65" s="8"/>
      <c r="U65" s="8"/>
      <c r="V65" s="8"/>
      <c r="W65" s="9" t="s">
        <v>135</v>
      </c>
      <c r="X65" s="23" t="str">
        <f t="shared" si="0"/>
        <v>KIT-W/U-B9-LHS</v>
      </c>
      <c r="Z65"/>
      <c r="AD65"/>
    </row>
    <row r="66" spans="1:30" x14ac:dyDescent="0.3">
      <c r="A66" s="62">
        <f t="shared" si="1"/>
        <v>63</v>
      </c>
      <c r="B66" s="66"/>
      <c r="C66" s="56"/>
      <c r="D66" s="56"/>
      <c r="E66" s="56"/>
      <c r="F66" s="20" t="s">
        <v>102</v>
      </c>
      <c r="G66" s="56">
        <f>G65</f>
        <v>640</v>
      </c>
      <c r="H66" s="56">
        <f>H65</f>
        <v>300</v>
      </c>
      <c r="I66" s="56">
        <v>1</v>
      </c>
      <c r="J66" s="146" t="s">
        <v>185</v>
      </c>
      <c r="K66" s="61"/>
      <c r="L66" s="61"/>
      <c r="M66" s="66">
        <v>1</v>
      </c>
      <c r="N66" s="66">
        <v>1</v>
      </c>
      <c r="O66" s="66">
        <v>1</v>
      </c>
      <c r="P66" s="66">
        <v>1</v>
      </c>
      <c r="Q66" s="58"/>
      <c r="R66" s="8"/>
      <c r="S66" s="8"/>
      <c r="T66" s="8"/>
      <c r="U66" s="8"/>
      <c r="V66" s="8"/>
      <c r="W66" s="9" t="s">
        <v>135</v>
      </c>
      <c r="X66" s="23" t="str">
        <f t="shared" si="0"/>
        <v>KIT-W/U-B9-RHS</v>
      </c>
      <c r="Z66"/>
      <c r="AD66"/>
    </row>
    <row r="67" spans="1:30" x14ac:dyDescent="0.3">
      <c r="A67" s="62">
        <f t="shared" si="1"/>
        <v>64</v>
      </c>
      <c r="B67" s="56"/>
      <c r="C67" s="76" t="s">
        <v>137</v>
      </c>
      <c r="D67" s="77"/>
      <c r="E67" s="78"/>
      <c r="F67" s="20" t="s">
        <v>103</v>
      </c>
      <c r="G67" s="56">
        <f>D65-36</f>
        <v>1398</v>
      </c>
      <c r="H67" s="56">
        <f>H66</f>
        <v>300</v>
      </c>
      <c r="I67" s="56">
        <v>1</v>
      </c>
      <c r="J67" s="146" t="s">
        <v>185</v>
      </c>
      <c r="K67" s="56"/>
      <c r="L67" s="56"/>
      <c r="M67" s="56">
        <v>1</v>
      </c>
      <c r="N67" s="56">
        <v>1</v>
      </c>
      <c r="O67" s="56">
        <v>1</v>
      </c>
      <c r="P67" s="56">
        <v>1</v>
      </c>
      <c r="Q67" s="58"/>
      <c r="R67" s="8"/>
      <c r="S67" s="8"/>
      <c r="T67" s="8"/>
      <c r="U67" s="8"/>
      <c r="V67" s="8"/>
      <c r="W67" s="9" t="s">
        <v>135</v>
      </c>
      <c r="X67" s="23" t="str">
        <f t="shared" si="0"/>
        <v>KIT-W/U-B9-TOP</v>
      </c>
      <c r="Z67"/>
      <c r="AD67"/>
    </row>
    <row r="68" spans="1:30" x14ac:dyDescent="0.3">
      <c r="A68" s="62">
        <f t="shared" si="1"/>
        <v>65</v>
      </c>
      <c r="B68" s="56"/>
      <c r="C68" s="76" t="s">
        <v>138</v>
      </c>
      <c r="D68" s="77"/>
      <c r="E68" s="78"/>
      <c r="F68" s="20" t="s">
        <v>104</v>
      </c>
      <c r="G68" s="56">
        <f>G67</f>
        <v>1398</v>
      </c>
      <c r="H68" s="56">
        <f>H67</f>
        <v>300</v>
      </c>
      <c r="I68" s="56">
        <v>1</v>
      </c>
      <c r="J68" s="146" t="s">
        <v>185</v>
      </c>
      <c r="K68" s="56"/>
      <c r="L68" s="56"/>
      <c r="M68" s="56">
        <v>1</v>
      </c>
      <c r="N68" s="56">
        <v>1</v>
      </c>
      <c r="O68" s="56">
        <v>1</v>
      </c>
      <c r="P68" s="56">
        <v>1</v>
      </c>
      <c r="Q68" s="58"/>
      <c r="R68" s="8"/>
      <c r="S68" s="8"/>
      <c r="T68" s="8"/>
      <c r="U68" s="8"/>
      <c r="V68" s="8"/>
      <c r="W68" s="9" t="s">
        <v>135</v>
      </c>
      <c r="X68" s="23" t="str">
        <f t="shared" si="0"/>
        <v>KIT-W/U-B9-BTM</v>
      </c>
      <c r="Z68"/>
      <c r="AD68"/>
    </row>
    <row r="69" spans="1:30" x14ac:dyDescent="0.3">
      <c r="A69" s="62">
        <f t="shared" si="1"/>
        <v>66</v>
      </c>
      <c r="B69" s="56"/>
      <c r="C69" s="56"/>
      <c r="D69" s="56"/>
      <c r="E69" s="56"/>
      <c r="F69" s="20" t="s">
        <v>105</v>
      </c>
      <c r="G69" s="56">
        <f>C65-36+16</f>
        <v>620</v>
      </c>
      <c r="H69" s="56">
        <f>D65-36+16</f>
        <v>1414</v>
      </c>
      <c r="I69" s="56">
        <v>1</v>
      </c>
      <c r="J69" s="146" t="s">
        <v>186</v>
      </c>
      <c r="K69" s="56" t="s">
        <v>15</v>
      </c>
      <c r="L69" s="56"/>
      <c r="M69" s="56"/>
      <c r="N69" s="56"/>
      <c r="O69" s="56"/>
      <c r="P69" s="56"/>
      <c r="Q69" s="58"/>
      <c r="R69" s="8"/>
      <c r="S69" s="8"/>
      <c r="T69" s="8"/>
      <c r="U69" s="8"/>
      <c r="V69" s="8"/>
      <c r="W69" s="9" t="s">
        <v>135</v>
      </c>
      <c r="X69" s="23" t="str">
        <f t="shared" ref="X69:X132" si="2">W69&amp;"-"&amp;F69</f>
        <v>KIT-W/U-B9-BACK UP</v>
      </c>
      <c r="Z69"/>
      <c r="AD69"/>
    </row>
    <row r="70" spans="1:30" x14ac:dyDescent="0.3">
      <c r="A70" s="62">
        <f t="shared" ref="A70:A133" si="3">A69+1</f>
        <v>67</v>
      </c>
      <c r="B70" s="56"/>
      <c r="C70" s="56"/>
      <c r="D70" s="56"/>
      <c r="E70" s="56"/>
      <c r="F70" s="20" t="s">
        <v>136</v>
      </c>
      <c r="G70" s="56">
        <f>C65-36</f>
        <v>604</v>
      </c>
      <c r="H70" s="56">
        <f>E65-20</f>
        <v>280</v>
      </c>
      <c r="I70" s="56">
        <v>1</v>
      </c>
      <c r="J70" s="144" t="s">
        <v>183</v>
      </c>
      <c r="K70" s="56"/>
      <c r="L70" s="56"/>
      <c r="M70" s="56">
        <v>1</v>
      </c>
      <c r="N70" s="56">
        <v>1</v>
      </c>
      <c r="O70" s="56">
        <v>1</v>
      </c>
      <c r="P70" s="56">
        <v>1</v>
      </c>
      <c r="Q70" s="58"/>
      <c r="R70" s="8"/>
      <c r="S70" s="8"/>
      <c r="T70" s="8"/>
      <c r="U70" s="8"/>
      <c r="V70" s="8"/>
      <c r="W70" s="9" t="s">
        <v>135</v>
      </c>
      <c r="X70" s="23" t="str">
        <f t="shared" si="2"/>
        <v>KIT-W/U-B9-C/V</v>
      </c>
      <c r="Z70"/>
      <c r="AD70"/>
    </row>
    <row r="71" spans="1:30" x14ac:dyDescent="0.3">
      <c r="A71" s="62">
        <f t="shared" si="3"/>
        <v>68</v>
      </c>
      <c r="B71" s="26" t="s">
        <v>140</v>
      </c>
      <c r="C71" s="26">
        <v>640</v>
      </c>
      <c r="D71" s="26">
        <v>478</v>
      </c>
      <c r="E71" s="26">
        <v>300</v>
      </c>
      <c r="F71" s="20" t="s">
        <v>101</v>
      </c>
      <c r="G71" s="56">
        <f>C71</f>
        <v>640</v>
      </c>
      <c r="H71" s="56">
        <f>E71</f>
        <v>300</v>
      </c>
      <c r="I71" s="56">
        <v>1</v>
      </c>
      <c r="J71" s="20" t="s">
        <v>132</v>
      </c>
      <c r="K71" s="56"/>
      <c r="L71" s="56"/>
      <c r="M71" s="56">
        <v>1</v>
      </c>
      <c r="N71" s="56">
        <v>1</v>
      </c>
      <c r="O71" s="56">
        <v>1</v>
      </c>
      <c r="P71" s="56">
        <v>1</v>
      </c>
      <c r="Q71" s="58"/>
      <c r="R71" s="8"/>
      <c r="S71" s="8"/>
      <c r="T71" s="8"/>
      <c r="U71" s="8"/>
      <c r="V71" s="8"/>
      <c r="W71" s="9" t="s">
        <v>140</v>
      </c>
      <c r="X71" s="23" t="str">
        <f t="shared" si="2"/>
        <v>KIT-W/U-B10-LHS</v>
      </c>
      <c r="Z71"/>
      <c r="AD71"/>
    </row>
    <row r="72" spans="1:30" x14ac:dyDescent="0.3">
      <c r="A72" s="62">
        <f t="shared" si="3"/>
        <v>69</v>
      </c>
      <c r="B72" s="66"/>
      <c r="C72" s="56"/>
      <c r="D72" s="56"/>
      <c r="E72" s="56"/>
      <c r="F72" s="20" t="s">
        <v>102</v>
      </c>
      <c r="G72" s="56">
        <f>G71</f>
        <v>640</v>
      </c>
      <c r="H72" s="56">
        <f>H71</f>
        <v>300</v>
      </c>
      <c r="I72" s="56">
        <v>1</v>
      </c>
      <c r="J72" s="68" t="s">
        <v>134</v>
      </c>
      <c r="K72" s="56"/>
      <c r="L72" s="56"/>
      <c r="M72" s="56">
        <v>3</v>
      </c>
      <c r="N72" s="56">
        <v>3</v>
      </c>
      <c r="O72" s="56">
        <v>3</v>
      </c>
      <c r="P72" s="56">
        <v>3</v>
      </c>
      <c r="Q72" s="58"/>
      <c r="R72" s="8"/>
      <c r="S72" s="8"/>
      <c r="T72" s="8"/>
      <c r="U72" s="8"/>
      <c r="V72" s="8"/>
      <c r="W72" s="9" t="s">
        <v>140</v>
      </c>
      <c r="X72" s="23" t="str">
        <f t="shared" si="2"/>
        <v>KIT-W/U-B10-RHS</v>
      </c>
      <c r="Z72"/>
      <c r="AD72"/>
    </row>
    <row r="73" spans="1:30" x14ac:dyDescent="0.3">
      <c r="A73" s="62">
        <f t="shared" si="3"/>
        <v>70</v>
      </c>
      <c r="B73" s="56"/>
      <c r="C73" s="56"/>
      <c r="D73" s="56"/>
      <c r="E73" s="56"/>
      <c r="F73" s="20" t="s">
        <v>103</v>
      </c>
      <c r="G73" s="56">
        <f>D71-36</f>
        <v>442</v>
      </c>
      <c r="H73" s="56">
        <f>H72</f>
        <v>300</v>
      </c>
      <c r="I73" s="56">
        <v>1</v>
      </c>
      <c r="J73" s="20" t="s">
        <v>132</v>
      </c>
      <c r="K73" s="56"/>
      <c r="L73" s="56"/>
      <c r="M73" s="56">
        <v>1</v>
      </c>
      <c r="N73" s="56">
        <v>1</v>
      </c>
      <c r="O73" s="56">
        <v>1</v>
      </c>
      <c r="P73" s="56">
        <v>1</v>
      </c>
      <c r="Q73" s="58"/>
      <c r="R73" s="8"/>
      <c r="S73" s="8"/>
      <c r="T73" s="8"/>
      <c r="U73" s="8"/>
      <c r="V73" s="8"/>
      <c r="W73" s="9" t="s">
        <v>140</v>
      </c>
      <c r="X73" s="23" t="str">
        <f t="shared" si="2"/>
        <v>KIT-W/U-B10-TOP</v>
      </c>
      <c r="Z73"/>
      <c r="AD73"/>
    </row>
    <row r="74" spans="1:30" x14ac:dyDescent="0.3">
      <c r="A74" s="62">
        <f t="shared" si="3"/>
        <v>71</v>
      </c>
      <c r="B74" s="56"/>
      <c r="C74" s="56"/>
      <c r="D74" s="56"/>
      <c r="E74" s="56"/>
      <c r="F74" s="20" t="s">
        <v>104</v>
      </c>
      <c r="G74" s="56">
        <f>G73</f>
        <v>442</v>
      </c>
      <c r="H74" s="56">
        <f>H73</f>
        <v>300</v>
      </c>
      <c r="I74" s="56">
        <v>1</v>
      </c>
      <c r="J74" s="20" t="s">
        <v>132</v>
      </c>
      <c r="K74" s="56"/>
      <c r="L74" s="56"/>
      <c r="M74" s="56">
        <v>1</v>
      </c>
      <c r="N74" s="56">
        <v>1</v>
      </c>
      <c r="O74" s="56">
        <v>1</v>
      </c>
      <c r="P74" s="56">
        <v>1</v>
      </c>
      <c r="Q74" s="58"/>
      <c r="R74" s="8"/>
      <c r="S74" s="8"/>
      <c r="T74" s="8"/>
      <c r="U74" s="8"/>
      <c r="V74" s="8"/>
      <c r="W74" s="9" t="s">
        <v>140</v>
      </c>
      <c r="X74" s="23" t="str">
        <f t="shared" si="2"/>
        <v>KIT-W/U-B10-BTM</v>
      </c>
      <c r="Z74"/>
      <c r="AD74"/>
    </row>
    <row r="75" spans="1:30" x14ac:dyDescent="0.3">
      <c r="A75" s="62">
        <f t="shared" si="3"/>
        <v>72</v>
      </c>
      <c r="B75" s="56"/>
      <c r="C75" s="56"/>
      <c r="D75" s="56"/>
      <c r="E75" s="56"/>
      <c r="F75" s="20" t="s">
        <v>105</v>
      </c>
      <c r="G75" s="56">
        <f>C71-36+16</f>
        <v>620</v>
      </c>
      <c r="H75" s="56">
        <f>D71-36+16</f>
        <v>458</v>
      </c>
      <c r="I75" s="56">
        <v>1</v>
      </c>
      <c r="J75" s="20" t="s">
        <v>133</v>
      </c>
      <c r="K75" s="56"/>
      <c r="L75" s="56"/>
      <c r="M75" s="56"/>
      <c r="N75" s="56"/>
      <c r="O75" s="56"/>
      <c r="P75" s="56"/>
      <c r="Q75" s="58"/>
      <c r="R75" s="8"/>
      <c r="S75" s="8"/>
      <c r="T75" s="8"/>
      <c r="U75" s="8"/>
      <c r="V75" s="8"/>
      <c r="W75" s="9" t="s">
        <v>140</v>
      </c>
      <c r="X75" s="23" t="str">
        <f t="shared" si="2"/>
        <v>KIT-W/U-B10-BACK UP</v>
      </c>
      <c r="Z75"/>
      <c r="AD75"/>
    </row>
    <row r="76" spans="1:30" x14ac:dyDescent="0.3">
      <c r="A76" s="62">
        <f t="shared" si="3"/>
        <v>73</v>
      </c>
      <c r="B76" s="56"/>
      <c r="C76" s="56"/>
      <c r="D76" s="56"/>
      <c r="E76" s="56"/>
      <c r="F76" s="20" t="s">
        <v>120</v>
      </c>
      <c r="G76" s="56">
        <f>D71-36-1</f>
        <v>441</v>
      </c>
      <c r="H76" s="56">
        <f>E71-25</f>
        <v>275</v>
      </c>
      <c r="I76" s="56">
        <v>1</v>
      </c>
      <c r="J76" s="20" t="s">
        <v>132</v>
      </c>
      <c r="K76" s="56"/>
      <c r="L76" s="56"/>
      <c r="M76" s="56">
        <v>1</v>
      </c>
      <c r="N76" s="56">
        <v>1</v>
      </c>
      <c r="O76" s="56">
        <v>1</v>
      </c>
      <c r="P76" s="56">
        <v>1</v>
      </c>
      <c r="Q76" s="58"/>
      <c r="R76" s="8"/>
      <c r="S76" s="8"/>
      <c r="T76" s="8"/>
      <c r="U76" s="8"/>
      <c r="V76" s="8"/>
      <c r="W76" s="9" t="s">
        <v>140</v>
      </c>
      <c r="X76" s="23" t="str">
        <f t="shared" si="2"/>
        <v>KIT-W/U-B10-Lshelf</v>
      </c>
      <c r="Z76"/>
      <c r="AD76"/>
    </row>
    <row r="77" spans="1:30" x14ac:dyDescent="0.3">
      <c r="A77" s="62">
        <f t="shared" si="3"/>
        <v>74</v>
      </c>
      <c r="B77" s="56"/>
      <c r="C77" s="56"/>
      <c r="D77" s="56"/>
      <c r="E77" s="56"/>
      <c r="F77" s="20" t="s">
        <v>106</v>
      </c>
      <c r="G77" s="57">
        <f>C71-2</f>
        <v>638</v>
      </c>
      <c r="H77" s="56">
        <f>D71-2</f>
        <v>476</v>
      </c>
      <c r="I77" s="56">
        <v>1</v>
      </c>
      <c r="J77" s="68" t="s">
        <v>134</v>
      </c>
      <c r="K77" s="56"/>
      <c r="L77" s="56"/>
      <c r="M77" s="56">
        <v>3</v>
      </c>
      <c r="N77" s="56">
        <v>3</v>
      </c>
      <c r="O77" s="56">
        <v>3</v>
      </c>
      <c r="P77" s="56">
        <v>3</v>
      </c>
      <c r="Q77" s="58"/>
      <c r="R77" s="8"/>
      <c r="S77" s="8"/>
      <c r="T77" s="8"/>
      <c r="U77" s="8"/>
      <c r="V77" s="8"/>
      <c r="W77" s="9" t="s">
        <v>140</v>
      </c>
      <c r="X77" s="23" t="str">
        <f t="shared" si="2"/>
        <v>KIT-W/U-B10-SHUTTERS</v>
      </c>
      <c r="Z77"/>
      <c r="AD77"/>
    </row>
    <row r="78" spans="1:30" x14ac:dyDescent="0.3">
      <c r="A78" s="62">
        <f t="shared" si="3"/>
        <v>75</v>
      </c>
      <c r="B78" s="26" t="s">
        <v>141</v>
      </c>
      <c r="C78" s="26">
        <v>300</v>
      </c>
      <c r="D78" s="26">
        <v>900</v>
      </c>
      <c r="E78" s="26">
        <v>200</v>
      </c>
      <c r="F78" s="20" t="s">
        <v>101</v>
      </c>
      <c r="G78" s="56">
        <f>C78</f>
        <v>300</v>
      </c>
      <c r="H78" s="56">
        <f>E78</f>
        <v>200</v>
      </c>
      <c r="I78" s="56">
        <v>1</v>
      </c>
      <c r="J78" s="68" t="s">
        <v>167</v>
      </c>
      <c r="K78" s="56"/>
      <c r="L78" s="56"/>
      <c r="M78" s="56">
        <v>3</v>
      </c>
      <c r="N78" s="56">
        <v>3</v>
      </c>
      <c r="O78" s="56">
        <v>3</v>
      </c>
      <c r="P78" s="56">
        <v>3</v>
      </c>
      <c r="Q78" s="58"/>
      <c r="R78" s="8"/>
      <c r="S78" s="8"/>
      <c r="T78" s="8"/>
      <c r="U78" s="8"/>
      <c r="V78" s="8"/>
      <c r="W78" s="9" t="s">
        <v>141</v>
      </c>
      <c r="X78" s="23" t="str">
        <f t="shared" si="2"/>
        <v>KIT-W/U-B11-Open-LHS</v>
      </c>
      <c r="Z78"/>
      <c r="AD78"/>
    </row>
    <row r="79" spans="1:30" x14ac:dyDescent="0.3">
      <c r="A79" s="62">
        <f t="shared" si="3"/>
        <v>76</v>
      </c>
      <c r="B79" s="66"/>
      <c r="C79" s="56"/>
      <c r="D79" s="56"/>
      <c r="E79" s="56"/>
      <c r="F79" s="20" t="s">
        <v>102</v>
      </c>
      <c r="G79" s="56">
        <f>G78</f>
        <v>300</v>
      </c>
      <c r="H79" s="56">
        <f>H78</f>
        <v>200</v>
      </c>
      <c r="I79" s="56">
        <v>1</v>
      </c>
      <c r="J79" s="69" t="s">
        <v>189</v>
      </c>
      <c r="K79" s="56"/>
      <c r="L79" s="56"/>
      <c r="M79" s="56">
        <v>3</v>
      </c>
      <c r="N79" s="56">
        <v>3</v>
      </c>
      <c r="O79" s="56">
        <v>3</v>
      </c>
      <c r="P79" s="56">
        <v>3</v>
      </c>
      <c r="Q79" s="58"/>
      <c r="R79" s="8"/>
      <c r="S79" s="8"/>
      <c r="T79" s="8"/>
      <c r="U79" s="8"/>
      <c r="V79" s="8"/>
      <c r="W79" s="9" t="s">
        <v>141</v>
      </c>
      <c r="X79" s="23" t="str">
        <f t="shared" si="2"/>
        <v>KIT-W/U-B11-Open-RHS</v>
      </c>
      <c r="Z79"/>
      <c r="AD79"/>
    </row>
    <row r="80" spans="1:30" x14ac:dyDescent="0.3">
      <c r="A80" s="62">
        <f t="shared" si="3"/>
        <v>77</v>
      </c>
      <c r="B80" s="56"/>
      <c r="C80" s="56"/>
      <c r="D80" s="56"/>
      <c r="E80" s="56"/>
      <c r="F80" s="20" t="s">
        <v>103</v>
      </c>
      <c r="G80" s="56">
        <f>D78-36</f>
        <v>864</v>
      </c>
      <c r="H80" s="56">
        <f>H79</f>
        <v>200</v>
      </c>
      <c r="I80" s="56">
        <v>1</v>
      </c>
      <c r="J80" s="68" t="s">
        <v>167</v>
      </c>
      <c r="K80" s="56"/>
      <c r="L80" s="56"/>
      <c r="M80" s="56">
        <v>3</v>
      </c>
      <c r="N80" s="56">
        <v>3</v>
      </c>
      <c r="O80" s="56">
        <v>3</v>
      </c>
      <c r="P80" s="56">
        <v>3</v>
      </c>
      <c r="Q80" s="58"/>
      <c r="R80" s="8"/>
      <c r="S80" s="8"/>
      <c r="T80" s="8"/>
      <c r="U80" s="8"/>
      <c r="V80" s="8"/>
      <c r="W80" s="9" t="s">
        <v>141</v>
      </c>
      <c r="X80" s="23" t="str">
        <f t="shared" si="2"/>
        <v>KIT-W/U-B11-Open-TOP</v>
      </c>
      <c r="Z80"/>
      <c r="AD80"/>
    </row>
    <row r="81" spans="1:30" x14ac:dyDescent="0.3">
      <c r="A81" s="62">
        <f t="shared" si="3"/>
        <v>78</v>
      </c>
      <c r="B81" s="56"/>
      <c r="C81" s="161" t="s">
        <v>187</v>
      </c>
      <c r="D81" s="162"/>
      <c r="E81" s="163"/>
      <c r="F81" s="20" t="s">
        <v>104</v>
      </c>
      <c r="G81" s="56">
        <f>G80</f>
        <v>864</v>
      </c>
      <c r="H81" s="56">
        <f>H80</f>
        <v>200</v>
      </c>
      <c r="I81" s="56">
        <v>1</v>
      </c>
      <c r="J81" s="160" t="s">
        <v>189</v>
      </c>
      <c r="K81" s="56"/>
      <c r="L81" s="56"/>
      <c r="M81" s="56">
        <v>3</v>
      </c>
      <c r="N81" s="56">
        <v>3</v>
      </c>
      <c r="O81" s="56">
        <v>3</v>
      </c>
      <c r="P81" s="56">
        <v>3</v>
      </c>
      <c r="Q81" s="58"/>
      <c r="R81" s="8"/>
      <c r="S81" s="8"/>
      <c r="T81" s="8"/>
      <c r="U81" s="8"/>
      <c r="V81" s="8"/>
      <c r="W81" s="9" t="s">
        <v>141</v>
      </c>
      <c r="X81" s="23" t="str">
        <f t="shared" si="2"/>
        <v>KIT-W/U-B11-Open-BTM</v>
      </c>
      <c r="Z81"/>
      <c r="AD81"/>
    </row>
    <row r="82" spans="1:30" x14ac:dyDescent="0.3">
      <c r="A82" s="62">
        <f t="shared" si="3"/>
        <v>79</v>
      </c>
      <c r="B82" s="56"/>
      <c r="C82" s="56"/>
      <c r="D82" s="56"/>
      <c r="E82" s="56"/>
      <c r="F82" s="20" t="s">
        <v>105</v>
      </c>
      <c r="G82" s="56">
        <f>C78-36+16</f>
        <v>280</v>
      </c>
      <c r="H82" s="56">
        <f>D78-36+16</f>
        <v>880</v>
      </c>
      <c r="I82" s="56">
        <v>1</v>
      </c>
      <c r="J82" s="68" t="s">
        <v>190</v>
      </c>
      <c r="K82" s="56"/>
      <c r="L82" s="56"/>
      <c r="M82" s="56"/>
      <c r="N82" s="56"/>
      <c r="O82" s="56"/>
      <c r="P82" s="56"/>
      <c r="Q82" s="58"/>
      <c r="R82" s="8"/>
      <c r="S82" s="8"/>
      <c r="T82" s="8"/>
      <c r="U82" s="8"/>
      <c r="V82" s="8"/>
      <c r="W82" s="9" t="s">
        <v>141</v>
      </c>
      <c r="X82" s="23" t="str">
        <f t="shared" si="2"/>
        <v>KIT-W/U-B11-Open-BACK UP</v>
      </c>
      <c r="Z82"/>
      <c r="AD82"/>
    </row>
    <row r="83" spans="1:30" x14ac:dyDescent="0.3">
      <c r="A83" s="62">
        <f t="shared" si="3"/>
        <v>80</v>
      </c>
      <c r="B83" s="13"/>
      <c r="C83" s="79" t="s">
        <v>142</v>
      </c>
      <c r="D83" s="80"/>
      <c r="E83" s="81"/>
      <c r="F83" s="22" t="s">
        <v>143</v>
      </c>
      <c r="G83" s="13">
        <v>2400</v>
      </c>
      <c r="H83" s="13">
        <v>100</v>
      </c>
      <c r="I83" s="13">
        <v>15</v>
      </c>
      <c r="J83" s="20" t="s">
        <v>132</v>
      </c>
      <c r="K83" s="56"/>
      <c r="L83" s="56"/>
      <c r="M83" s="56">
        <v>1</v>
      </c>
      <c r="N83" s="56">
        <v>1</v>
      </c>
      <c r="O83" s="56">
        <v>1</v>
      </c>
      <c r="P83" s="56">
        <v>1</v>
      </c>
      <c r="Q83" s="13"/>
      <c r="R83" s="8"/>
      <c r="S83" s="8"/>
      <c r="T83" s="8"/>
      <c r="U83" s="8"/>
      <c r="V83" s="8"/>
      <c r="W83" s="9" t="s">
        <v>141</v>
      </c>
      <c r="X83" s="23" t="str">
        <f t="shared" si="2"/>
        <v>KIT-W/U-B11-Open-LOFT FRAMES</v>
      </c>
      <c r="Z83"/>
      <c r="AD83"/>
    </row>
    <row r="84" spans="1:30" x14ac:dyDescent="0.3">
      <c r="A84" s="62">
        <f t="shared" si="3"/>
        <v>81</v>
      </c>
      <c r="B84" s="13"/>
      <c r="C84" s="13"/>
      <c r="D84" s="13"/>
      <c r="E84" s="13"/>
      <c r="F84" s="22" t="s">
        <v>144</v>
      </c>
      <c r="G84" s="58">
        <v>2400</v>
      </c>
      <c r="H84" s="58">
        <v>100</v>
      </c>
      <c r="I84" s="58">
        <v>6</v>
      </c>
      <c r="J84" s="55" t="s">
        <v>108</v>
      </c>
      <c r="K84" s="56"/>
      <c r="L84" s="56"/>
      <c r="M84" s="56">
        <v>3</v>
      </c>
      <c r="N84" s="56">
        <v>3</v>
      </c>
      <c r="O84" s="56">
        <v>3</v>
      </c>
      <c r="P84" s="56">
        <v>3</v>
      </c>
      <c r="Q84" s="13"/>
      <c r="R84" s="8"/>
      <c r="S84" s="8"/>
      <c r="T84" s="8"/>
      <c r="U84" s="8"/>
      <c r="V84" s="8"/>
      <c r="W84" s="9" t="s">
        <v>141</v>
      </c>
      <c r="X84" s="23" t="str">
        <f t="shared" si="2"/>
        <v>KIT-W/U-B11-Open-LOFT FILLERS</v>
      </c>
      <c r="Z84"/>
      <c r="AD84"/>
    </row>
    <row r="85" spans="1:30" x14ac:dyDescent="0.3">
      <c r="A85" s="62">
        <f t="shared" si="3"/>
        <v>82</v>
      </c>
      <c r="B85" s="13"/>
      <c r="C85" s="13"/>
      <c r="D85" s="13"/>
      <c r="E85" s="13"/>
      <c r="F85" s="20" t="s">
        <v>145</v>
      </c>
      <c r="G85" s="13">
        <f>2400</f>
        <v>2400</v>
      </c>
      <c r="H85" s="13">
        <f>420</f>
        <v>420</v>
      </c>
      <c r="I85" s="13">
        <v>3</v>
      </c>
      <c r="J85" s="55" t="s">
        <v>108</v>
      </c>
      <c r="K85" s="56"/>
      <c r="L85" s="56"/>
      <c r="M85" s="56">
        <v>3</v>
      </c>
      <c r="N85" s="56">
        <v>3</v>
      </c>
      <c r="O85" s="56">
        <v>3</v>
      </c>
      <c r="P85" s="56">
        <v>3</v>
      </c>
      <c r="Q85" s="13"/>
      <c r="R85" s="8"/>
      <c r="S85" s="8"/>
      <c r="T85" s="8"/>
      <c r="U85" s="8"/>
      <c r="V85" s="8"/>
      <c r="W85" s="9" t="s">
        <v>141</v>
      </c>
      <c r="X85" s="23" t="str">
        <f t="shared" si="2"/>
        <v>KIT-W/U-B11-Open-LOFT BTM PANEL</v>
      </c>
      <c r="Z85"/>
      <c r="AD85"/>
    </row>
    <row r="86" spans="1:30" x14ac:dyDescent="0.3">
      <c r="A86" s="62">
        <f t="shared" si="3"/>
        <v>83</v>
      </c>
      <c r="B86" s="13"/>
      <c r="C86" s="13"/>
      <c r="D86" s="13"/>
      <c r="E86" s="13"/>
      <c r="F86" s="20" t="s">
        <v>145</v>
      </c>
      <c r="G86" s="13">
        <v>800</v>
      </c>
      <c r="H86" s="58">
        <f>420</f>
        <v>420</v>
      </c>
      <c r="I86" s="13">
        <v>1</v>
      </c>
      <c r="J86" s="55" t="s">
        <v>108</v>
      </c>
      <c r="K86" s="56"/>
      <c r="L86" s="56"/>
      <c r="M86" s="56">
        <v>3</v>
      </c>
      <c r="N86" s="56">
        <v>3</v>
      </c>
      <c r="O86" s="56">
        <v>3</v>
      </c>
      <c r="P86" s="56">
        <v>3</v>
      </c>
      <c r="Q86" s="13"/>
      <c r="R86" s="8"/>
      <c r="S86" s="8"/>
      <c r="T86" s="8"/>
      <c r="U86" s="8"/>
      <c r="V86" s="8"/>
      <c r="W86" s="9" t="s">
        <v>141</v>
      </c>
      <c r="X86" s="23" t="str">
        <f t="shared" si="2"/>
        <v>KIT-W/U-B11-Open-LOFT BTM PANEL</v>
      </c>
      <c r="Z86"/>
      <c r="AD86"/>
    </row>
    <row r="87" spans="1:30" x14ac:dyDescent="0.3">
      <c r="A87" s="62">
        <f t="shared" si="3"/>
        <v>84</v>
      </c>
      <c r="B87" s="13"/>
      <c r="C87" s="13"/>
      <c r="D87" s="13"/>
      <c r="E87" s="13"/>
      <c r="F87" s="20" t="s">
        <v>146</v>
      </c>
      <c r="G87" s="13">
        <f>830+50+120</f>
        <v>1000</v>
      </c>
      <c r="H87" s="13">
        <f>420</f>
        <v>420</v>
      </c>
      <c r="I87" s="58">
        <v>2</v>
      </c>
      <c r="J87" s="55" t="s">
        <v>108</v>
      </c>
      <c r="K87" s="56"/>
      <c r="L87" s="56"/>
      <c r="M87" s="56">
        <v>3</v>
      </c>
      <c r="N87" s="56">
        <v>3</v>
      </c>
      <c r="O87" s="56">
        <v>3</v>
      </c>
      <c r="P87" s="56">
        <v>3</v>
      </c>
      <c r="Q87" s="13"/>
      <c r="R87" s="8"/>
      <c r="S87" s="8"/>
      <c r="T87" s="8"/>
      <c r="U87" s="8"/>
      <c r="V87" s="8"/>
      <c r="W87" s="9" t="s">
        <v>141</v>
      </c>
      <c r="X87" s="23" t="str">
        <f t="shared" si="2"/>
        <v>KIT-W/U-B11-Open-LOFT END PANEL</v>
      </c>
      <c r="Z87"/>
      <c r="AD87"/>
    </row>
    <row r="88" spans="1:30" x14ac:dyDescent="0.3">
      <c r="A88" s="62">
        <f t="shared" si="3"/>
        <v>85</v>
      </c>
      <c r="B88" s="13"/>
      <c r="C88" s="13"/>
      <c r="D88" s="13"/>
      <c r="E88" s="13"/>
      <c r="F88" s="20" t="s">
        <v>147</v>
      </c>
      <c r="G88" s="13">
        <f>830-2</f>
        <v>828</v>
      </c>
      <c r="H88" s="13">
        <f>425-2</f>
        <v>423</v>
      </c>
      <c r="I88" s="58">
        <v>4</v>
      </c>
      <c r="J88" s="55" t="s">
        <v>108</v>
      </c>
      <c r="K88" s="56"/>
      <c r="L88" s="56"/>
      <c r="M88" s="56">
        <v>3</v>
      </c>
      <c r="N88" s="56">
        <v>3</v>
      </c>
      <c r="O88" s="56">
        <v>3</v>
      </c>
      <c r="P88" s="56">
        <v>3</v>
      </c>
      <c r="Q88" s="13"/>
      <c r="R88" s="8"/>
      <c r="S88" s="8"/>
      <c r="T88" s="8"/>
      <c r="U88" s="8"/>
      <c r="V88" s="8"/>
      <c r="W88" s="9" t="s">
        <v>141</v>
      </c>
      <c r="X88" s="23" t="str">
        <f t="shared" si="2"/>
        <v>KIT-W/U-B11-Open-LOFT SHUTTERS</v>
      </c>
      <c r="Z88"/>
      <c r="AD88"/>
    </row>
    <row r="89" spans="1:30" x14ac:dyDescent="0.3">
      <c r="A89" s="62">
        <f t="shared" si="3"/>
        <v>86</v>
      </c>
      <c r="B89" s="13"/>
      <c r="C89" s="13"/>
      <c r="D89" s="13"/>
      <c r="E89" s="13"/>
      <c r="F89" s="20" t="s">
        <v>147</v>
      </c>
      <c r="G89" s="58">
        <f t="shared" ref="G89:G91" si="4">830-2</f>
        <v>828</v>
      </c>
      <c r="H89" s="58">
        <f>422-2</f>
        <v>420</v>
      </c>
      <c r="I89" s="58">
        <v>6</v>
      </c>
      <c r="J89" s="55" t="s">
        <v>108</v>
      </c>
      <c r="K89" s="56"/>
      <c r="L89" s="56"/>
      <c r="M89" s="56">
        <v>3</v>
      </c>
      <c r="N89" s="56">
        <v>3</v>
      </c>
      <c r="O89" s="56">
        <v>3</v>
      </c>
      <c r="P89" s="56">
        <v>3</v>
      </c>
      <c r="Q89" s="13"/>
      <c r="R89" s="8"/>
      <c r="S89" s="8"/>
      <c r="T89" s="8"/>
      <c r="U89" s="8"/>
      <c r="V89" s="8"/>
      <c r="W89" s="9" t="s">
        <v>141</v>
      </c>
      <c r="X89" s="23" t="str">
        <f t="shared" si="2"/>
        <v>KIT-W/U-B11-Open-LOFT SHUTTERS</v>
      </c>
      <c r="Z89"/>
      <c r="AD89"/>
    </row>
    <row r="90" spans="1:30" x14ac:dyDescent="0.3">
      <c r="A90" s="62">
        <f t="shared" si="3"/>
        <v>87</v>
      </c>
      <c r="B90" s="13"/>
      <c r="C90" s="13"/>
      <c r="D90" s="13"/>
      <c r="E90" s="13"/>
      <c r="F90" s="20" t="s">
        <v>147</v>
      </c>
      <c r="G90" s="58">
        <f t="shared" si="4"/>
        <v>828</v>
      </c>
      <c r="H90" s="13">
        <f>537-2</f>
        <v>535</v>
      </c>
      <c r="I90" s="13">
        <v>1</v>
      </c>
      <c r="J90" s="55" t="s">
        <v>108</v>
      </c>
      <c r="K90" s="56"/>
      <c r="L90" s="56"/>
      <c r="M90" s="56">
        <v>3</v>
      </c>
      <c r="N90" s="56">
        <v>3</v>
      </c>
      <c r="O90" s="56">
        <v>3</v>
      </c>
      <c r="P90" s="56">
        <v>3</v>
      </c>
      <c r="Q90" s="13"/>
      <c r="R90" s="8"/>
      <c r="S90" s="8"/>
      <c r="T90" s="8"/>
      <c r="U90" s="8"/>
      <c r="V90" s="8"/>
      <c r="W90" s="9" t="s">
        <v>141</v>
      </c>
      <c r="X90" s="23" t="str">
        <f t="shared" si="2"/>
        <v>KIT-W/U-B11-Open-LOFT SHUTTERS</v>
      </c>
      <c r="Z90"/>
      <c r="AD90"/>
    </row>
    <row r="91" spans="1:30" x14ac:dyDescent="0.3">
      <c r="A91" s="62">
        <f t="shared" si="3"/>
        <v>88</v>
      </c>
      <c r="B91" s="13"/>
      <c r="C91" s="13"/>
      <c r="D91" s="13"/>
      <c r="E91" s="13"/>
      <c r="F91" s="20" t="s">
        <v>147</v>
      </c>
      <c r="G91" s="58">
        <f t="shared" si="4"/>
        <v>828</v>
      </c>
      <c r="H91" s="13">
        <f>478-2</f>
        <v>476</v>
      </c>
      <c r="I91" s="13">
        <v>4</v>
      </c>
      <c r="J91" s="55" t="s">
        <v>108</v>
      </c>
      <c r="K91" s="56"/>
      <c r="L91" s="56"/>
      <c r="M91" s="56">
        <v>3</v>
      </c>
      <c r="N91" s="56">
        <v>3</v>
      </c>
      <c r="O91" s="56">
        <v>3</v>
      </c>
      <c r="P91" s="56">
        <v>3</v>
      </c>
      <c r="Q91" s="13"/>
      <c r="R91" s="8"/>
      <c r="S91" s="8"/>
      <c r="T91" s="8"/>
      <c r="U91" s="8"/>
      <c r="V91" s="8"/>
      <c r="W91" s="9" t="s">
        <v>141</v>
      </c>
      <c r="X91" s="23" t="str">
        <f t="shared" si="2"/>
        <v>KIT-W/U-B11-Open-LOFT SHUTTERS</v>
      </c>
      <c r="Z91"/>
      <c r="AD91"/>
    </row>
    <row r="92" spans="1:30" x14ac:dyDescent="0.3">
      <c r="A92" s="62">
        <f t="shared" si="3"/>
        <v>89</v>
      </c>
      <c r="B92" s="26" t="s">
        <v>150</v>
      </c>
      <c r="C92" s="26">
        <v>250</v>
      </c>
      <c r="D92" s="26">
        <f>712+712+712</f>
        <v>2136</v>
      </c>
      <c r="E92" s="26">
        <v>430</v>
      </c>
      <c r="F92" s="20" t="s">
        <v>101</v>
      </c>
      <c r="G92" s="58">
        <f>C92</f>
        <v>250</v>
      </c>
      <c r="H92" s="13">
        <f>E92</f>
        <v>430</v>
      </c>
      <c r="I92" s="13">
        <v>1</v>
      </c>
      <c r="J92" s="142" t="s">
        <v>154</v>
      </c>
      <c r="K92" s="6"/>
      <c r="L92" s="13"/>
      <c r="M92" s="61">
        <v>3</v>
      </c>
      <c r="N92" s="61">
        <v>3</v>
      </c>
      <c r="O92" s="61">
        <v>3</v>
      </c>
      <c r="P92" s="61">
        <v>3</v>
      </c>
      <c r="Q92" s="13"/>
      <c r="R92" s="8"/>
      <c r="S92" s="8"/>
      <c r="T92" s="8"/>
      <c r="U92" s="8"/>
      <c r="V92" s="8"/>
      <c r="W92" s="9" t="s">
        <v>150</v>
      </c>
      <c r="X92" s="23" t="str">
        <f t="shared" si="2"/>
        <v>TV-B/U-12-LHS</v>
      </c>
      <c r="Z92"/>
      <c r="AD92"/>
    </row>
    <row r="93" spans="1:30" x14ac:dyDescent="0.3">
      <c r="A93" s="62">
        <f t="shared" si="3"/>
        <v>90</v>
      </c>
      <c r="B93" s="66"/>
      <c r="C93" s="61"/>
      <c r="D93" s="61"/>
      <c r="E93" s="61"/>
      <c r="F93" s="20" t="s">
        <v>102</v>
      </c>
      <c r="G93" s="13">
        <f>G92</f>
        <v>250</v>
      </c>
      <c r="H93" s="13">
        <f>H92</f>
        <v>430</v>
      </c>
      <c r="I93" s="13">
        <v>1</v>
      </c>
      <c r="J93" s="142" t="s">
        <v>154</v>
      </c>
      <c r="K93" s="6"/>
      <c r="L93" s="13"/>
      <c r="M93" s="61">
        <v>3</v>
      </c>
      <c r="N93" s="61">
        <v>3</v>
      </c>
      <c r="O93" s="61">
        <v>3</v>
      </c>
      <c r="P93" s="61">
        <v>3</v>
      </c>
      <c r="Q93" s="13"/>
      <c r="R93" s="8"/>
      <c r="S93" s="8"/>
      <c r="T93" s="8"/>
      <c r="U93" s="8"/>
      <c r="V93" s="8"/>
      <c r="W93" s="9" t="s">
        <v>150</v>
      </c>
      <c r="X93" s="23" t="str">
        <f t="shared" si="2"/>
        <v>TV-B/U-12-RHS</v>
      </c>
      <c r="Z93"/>
      <c r="AD93"/>
    </row>
    <row r="94" spans="1:30" x14ac:dyDescent="0.3">
      <c r="A94" s="62">
        <f t="shared" si="3"/>
        <v>91</v>
      </c>
      <c r="B94" s="61"/>
      <c r="C94" s="76" t="s">
        <v>157</v>
      </c>
      <c r="D94" s="77"/>
      <c r="E94" s="78"/>
      <c r="F94" s="20" t="s">
        <v>103</v>
      </c>
      <c r="G94" s="13">
        <f>D92-36</f>
        <v>2100</v>
      </c>
      <c r="H94" s="13">
        <f>H93</f>
        <v>430</v>
      </c>
      <c r="I94" s="13">
        <v>1</v>
      </c>
      <c r="J94" s="20" t="s">
        <v>132</v>
      </c>
      <c r="K94" s="61"/>
      <c r="L94" s="61"/>
      <c r="M94" s="61">
        <v>1</v>
      </c>
      <c r="N94" s="61">
        <v>1</v>
      </c>
      <c r="O94" s="61">
        <v>1</v>
      </c>
      <c r="P94" s="61">
        <v>1</v>
      </c>
      <c r="Q94" s="62"/>
      <c r="R94" s="8"/>
      <c r="S94" s="8"/>
      <c r="T94" s="8"/>
      <c r="U94" s="8"/>
      <c r="V94" s="8"/>
      <c r="W94" s="9" t="s">
        <v>150</v>
      </c>
      <c r="X94" s="23" t="str">
        <f t="shared" si="2"/>
        <v>TV-B/U-12-TOP</v>
      </c>
      <c r="Z94"/>
      <c r="AD94"/>
    </row>
    <row r="95" spans="1:30" x14ac:dyDescent="0.3">
      <c r="A95" s="62">
        <f t="shared" si="3"/>
        <v>92</v>
      </c>
      <c r="B95" s="61"/>
      <c r="C95" s="76" t="s">
        <v>156</v>
      </c>
      <c r="D95" s="77"/>
      <c r="E95" s="78"/>
      <c r="F95" s="20" t="s">
        <v>104</v>
      </c>
      <c r="G95" s="13">
        <f>G94</f>
        <v>2100</v>
      </c>
      <c r="H95" s="13">
        <f>H94</f>
        <v>430</v>
      </c>
      <c r="I95" s="13">
        <v>1</v>
      </c>
      <c r="J95" s="20" t="s">
        <v>132</v>
      </c>
      <c r="K95" s="61"/>
      <c r="L95" s="61"/>
      <c r="M95" s="61">
        <v>1</v>
      </c>
      <c r="N95" s="61">
        <v>1</v>
      </c>
      <c r="O95" s="61">
        <v>1</v>
      </c>
      <c r="P95" s="61">
        <v>1</v>
      </c>
      <c r="Q95" s="13"/>
      <c r="R95" s="8"/>
      <c r="S95" s="8"/>
      <c r="T95" s="8"/>
      <c r="U95" s="8"/>
      <c r="V95" s="8"/>
      <c r="W95" s="9" t="s">
        <v>150</v>
      </c>
      <c r="X95" s="23" t="str">
        <f t="shared" si="2"/>
        <v>TV-B/U-12-BTM</v>
      </c>
      <c r="Z95"/>
      <c r="AD95"/>
    </row>
    <row r="96" spans="1:30" x14ac:dyDescent="0.3">
      <c r="A96" s="62">
        <f t="shared" si="3"/>
        <v>93</v>
      </c>
      <c r="B96" s="61"/>
      <c r="C96" s="62"/>
      <c r="D96" s="62"/>
      <c r="E96" s="62"/>
      <c r="F96" s="20" t="s">
        <v>105</v>
      </c>
      <c r="G96" s="13">
        <f>C92-36+16</f>
        <v>230</v>
      </c>
      <c r="H96" s="13">
        <f>D92-36+16</f>
        <v>2116</v>
      </c>
      <c r="I96" s="13">
        <v>1</v>
      </c>
      <c r="J96" s="20" t="s">
        <v>133</v>
      </c>
      <c r="K96" s="6" t="s">
        <v>15</v>
      </c>
      <c r="L96" s="13"/>
      <c r="M96" s="13"/>
      <c r="N96" s="13"/>
      <c r="O96" s="13"/>
      <c r="P96" s="13"/>
      <c r="Q96" s="13"/>
      <c r="R96" s="8"/>
      <c r="S96" s="8"/>
      <c r="T96" s="8"/>
      <c r="U96" s="8"/>
      <c r="V96" s="8"/>
      <c r="W96" s="9" t="s">
        <v>150</v>
      </c>
      <c r="X96" s="23" t="str">
        <f t="shared" si="2"/>
        <v>TV-B/U-12-BACK UP</v>
      </c>
      <c r="Z96"/>
      <c r="AD96"/>
    </row>
    <row r="97" spans="1:30" x14ac:dyDescent="0.3">
      <c r="A97" s="62">
        <f t="shared" si="3"/>
        <v>94</v>
      </c>
      <c r="B97" s="13"/>
      <c r="C97" s="13"/>
      <c r="D97" s="13"/>
      <c r="E97" s="13"/>
      <c r="F97" s="22" t="s">
        <v>136</v>
      </c>
      <c r="G97" s="13">
        <f>C92-36</f>
        <v>214</v>
      </c>
      <c r="H97" s="13">
        <f>E92-20</f>
        <v>410</v>
      </c>
      <c r="I97" s="13">
        <v>2</v>
      </c>
      <c r="J97" s="20" t="s">
        <v>132</v>
      </c>
      <c r="K97" s="61"/>
      <c r="L97" s="61"/>
      <c r="M97" s="61">
        <v>1</v>
      </c>
      <c r="N97" s="61">
        <v>1</v>
      </c>
      <c r="O97" s="61">
        <v>1</v>
      </c>
      <c r="P97" s="61">
        <v>1</v>
      </c>
      <c r="Q97" s="13"/>
      <c r="R97" s="8"/>
      <c r="S97" s="8"/>
      <c r="T97" s="8"/>
      <c r="U97" s="8"/>
      <c r="V97" s="8"/>
      <c r="W97" s="9" t="s">
        <v>150</v>
      </c>
      <c r="X97" s="23" t="str">
        <f t="shared" si="2"/>
        <v>TV-B/U-12-C/V</v>
      </c>
      <c r="Z97"/>
      <c r="AD97"/>
    </row>
    <row r="98" spans="1:30" x14ac:dyDescent="0.3">
      <c r="A98" s="62">
        <f t="shared" si="3"/>
        <v>95</v>
      </c>
      <c r="B98" s="13"/>
      <c r="C98" s="13"/>
      <c r="D98" s="13"/>
      <c r="E98" s="13"/>
      <c r="F98" s="22" t="s">
        <v>151</v>
      </c>
      <c r="G98" s="13">
        <f>180</f>
        <v>180</v>
      </c>
      <c r="H98" s="13">
        <f>350</f>
        <v>350</v>
      </c>
      <c r="I98" s="13">
        <v>4</v>
      </c>
      <c r="J98" s="20" t="s">
        <v>132</v>
      </c>
      <c r="K98" s="61"/>
      <c r="L98" s="61"/>
      <c r="M98" s="61">
        <v>1</v>
      </c>
      <c r="N98" s="61">
        <v>1</v>
      </c>
      <c r="O98" s="61">
        <v>1</v>
      </c>
      <c r="P98" s="61">
        <v>1</v>
      </c>
      <c r="Q98" s="13"/>
      <c r="R98" s="8"/>
      <c r="S98" s="8"/>
      <c r="T98" s="8"/>
      <c r="U98" s="8"/>
      <c r="V98" s="8"/>
      <c r="W98" s="9" t="s">
        <v>150</v>
      </c>
      <c r="X98" s="23" t="str">
        <f t="shared" si="2"/>
        <v>TV-B/U-12-DR SIDES</v>
      </c>
      <c r="Z98"/>
      <c r="AD98"/>
    </row>
    <row r="99" spans="1:30" x14ac:dyDescent="0.3">
      <c r="A99" s="62">
        <f t="shared" si="3"/>
        <v>96</v>
      </c>
      <c r="B99" s="13"/>
      <c r="C99" s="13"/>
      <c r="D99" s="13"/>
      <c r="E99" s="13"/>
      <c r="F99" s="22" t="s">
        <v>152</v>
      </c>
      <c r="G99" s="13">
        <f>G98</f>
        <v>180</v>
      </c>
      <c r="H99" s="13">
        <f>D92/3-18-9-26-36</f>
        <v>623</v>
      </c>
      <c r="I99" s="13">
        <v>4</v>
      </c>
      <c r="J99" s="20" t="s">
        <v>132</v>
      </c>
      <c r="K99" s="61"/>
      <c r="L99" s="61"/>
      <c r="M99" s="61">
        <v>1</v>
      </c>
      <c r="N99" s="61">
        <v>1</v>
      </c>
      <c r="O99" s="61">
        <v>1</v>
      </c>
      <c r="P99" s="61">
        <v>1</v>
      </c>
      <c r="Q99" s="13"/>
      <c r="R99" s="8"/>
      <c r="S99" s="8"/>
      <c r="T99" s="8"/>
      <c r="U99" s="8"/>
      <c r="V99" s="8"/>
      <c r="W99" s="9" t="s">
        <v>150</v>
      </c>
      <c r="X99" s="23" t="str">
        <f t="shared" si="2"/>
        <v>TV-B/U-12-DR F/B</v>
      </c>
      <c r="Z99"/>
      <c r="AD99"/>
    </row>
    <row r="100" spans="1:30" x14ac:dyDescent="0.3">
      <c r="A100" s="62">
        <f t="shared" si="3"/>
        <v>97</v>
      </c>
      <c r="B100" s="13"/>
      <c r="C100" s="13"/>
      <c r="D100" s="13"/>
      <c r="E100" s="13"/>
      <c r="F100" s="22" t="s">
        <v>153</v>
      </c>
      <c r="G100" s="13">
        <f>H98-36+16</f>
        <v>330</v>
      </c>
      <c r="H100" s="13">
        <f>H99+16</f>
        <v>639</v>
      </c>
      <c r="I100" s="13">
        <v>2</v>
      </c>
      <c r="J100" s="20" t="s">
        <v>133</v>
      </c>
      <c r="K100" s="6"/>
      <c r="L100" s="13"/>
      <c r="M100" s="13"/>
      <c r="N100" s="13"/>
      <c r="O100" s="13"/>
      <c r="P100" s="13"/>
      <c r="Q100" s="13"/>
      <c r="R100" s="8"/>
      <c r="S100" s="8"/>
      <c r="T100" s="8"/>
      <c r="U100" s="8"/>
      <c r="V100" s="8"/>
      <c r="W100" s="9" t="s">
        <v>150</v>
      </c>
      <c r="X100" s="23" t="str">
        <f t="shared" si="2"/>
        <v>TV-B/U-12-DR BACK UP</v>
      </c>
      <c r="Z100"/>
      <c r="AD100"/>
    </row>
    <row r="101" spans="1:30" x14ac:dyDescent="0.3">
      <c r="A101" s="62">
        <f t="shared" si="3"/>
        <v>98</v>
      </c>
      <c r="B101" s="13"/>
      <c r="C101" s="13"/>
      <c r="D101" s="13"/>
      <c r="E101" s="13"/>
      <c r="F101" s="20" t="s">
        <v>158</v>
      </c>
      <c r="G101" s="143">
        <f>C92-37</f>
        <v>213</v>
      </c>
      <c r="H101" s="13">
        <f>D92/3-2</f>
        <v>710</v>
      </c>
      <c r="I101" s="13">
        <v>2</v>
      </c>
      <c r="J101" s="139" t="s">
        <v>155</v>
      </c>
      <c r="K101" s="6"/>
      <c r="L101" s="62"/>
      <c r="M101" s="61">
        <v>3</v>
      </c>
      <c r="N101" s="61">
        <v>3</v>
      </c>
      <c r="O101" s="61">
        <v>3</v>
      </c>
      <c r="P101" s="61">
        <v>3</v>
      </c>
      <c r="Q101" s="62"/>
      <c r="R101" s="8"/>
      <c r="S101" s="8"/>
      <c r="T101" s="8"/>
      <c r="U101" s="8"/>
      <c r="V101" s="8"/>
      <c r="W101" s="9" t="s">
        <v>150</v>
      </c>
      <c r="X101" s="23" t="str">
        <f t="shared" si="2"/>
        <v>TV-B/U-12-G-Handle-FACIA</v>
      </c>
      <c r="Z101"/>
      <c r="AD101"/>
    </row>
    <row r="102" spans="1:30" x14ac:dyDescent="0.3">
      <c r="A102" s="62">
        <f t="shared" si="3"/>
        <v>99</v>
      </c>
      <c r="B102" s="26" t="s">
        <v>159</v>
      </c>
      <c r="C102" s="26">
        <v>2352</v>
      </c>
      <c r="D102" s="26">
        <v>450</v>
      </c>
      <c r="E102" s="26">
        <v>300</v>
      </c>
      <c r="F102" s="20" t="s">
        <v>101</v>
      </c>
      <c r="G102" s="62">
        <f>C102</f>
        <v>2352</v>
      </c>
      <c r="H102" s="62">
        <f>E102</f>
        <v>300</v>
      </c>
      <c r="I102" s="62">
        <v>1</v>
      </c>
      <c r="J102" s="142" t="s">
        <v>154</v>
      </c>
      <c r="K102" s="6"/>
      <c r="L102" s="62"/>
      <c r="M102" s="61">
        <v>3</v>
      </c>
      <c r="N102" s="61">
        <v>3</v>
      </c>
      <c r="O102" s="61">
        <v>3</v>
      </c>
      <c r="P102" s="61">
        <v>3</v>
      </c>
      <c r="Q102" s="13"/>
      <c r="R102" s="8"/>
      <c r="S102" s="8"/>
      <c r="T102" s="8"/>
      <c r="U102" s="8"/>
      <c r="V102" s="8"/>
      <c r="W102" s="9" t="s">
        <v>159</v>
      </c>
      <c r="X102" s="23" t="str">
        <f t="shared" si="2"/>
        <v>TV-T/U-13-LHS</v>
      </c>
      <c r="Z102"/>
      <c r="AD102"/>
    </row>
    <row r="103" spans="1:30" x14ac:dyDescent="0.3">
      <c r="A103" s="62">
        <f t="shared" si="3"/>
        <v>100</v>
      </c>
      <c r="B103" s="66"/>
      <c r="C103" s="61"/>
      <c r="D103" s="61"/>
      <c r="E103" s="61"/>
      <c r="F103" s="20" t="s">
        <v>102</v>
      </c>
      <c r="G103" s="62">
        <f>G102</f>
        <v>2352</v>
      </c>
      <c r="H103" s="62">
        <f>H102</f>
        <v>300</v>
      </c>
      <c r="I103" s="62">
        <v>1</v>
      </c>
      <c r="J103" s="142" t="s">
        <v>154</v>
      </c>
      <c r="K103" s="6"/>
      <c r="L103" s="62"/>
      <c r="M103" s="61">
        <v>3</v>
      </c>
      <c r="N103" s="61">
        <v>3</v>
      </c>
      <c r="O103" s="61">
        <v>3</v>
      </c>
      <c r="P103" s="61">
        <v>3</v>
      </c>
      <c r="Q103" s="13"/>
      <c r="R103" s="8"/>
      <c r="S103" s="8"/>
      <c r="T103" s="8"/>
      <c r="U103" s="8"/>
      <c r="V103" s="8"/>
      <c r="W103" s="9" t="s">
        <v>159</v>
      </c>
      <c r="X103" s="23" t="str">
        <f t="shared" si="2"/>
        <v>TV-T/U-13-RHS</v>
      </c>
      <c r="Z103"/>
      <c r="AD103"/>
    </row>
    <row r="104" spans="1:30" x14ac:dyDescent="0.3">
      <c r="A104" s="62">
        <f t="shared" si="3"/>
        <v>101</v>
      </c>
      <c r="B104" s="61"/>
      <c r="C104" s="76" t="s">
        <v>156</v>
      </c>
      <c r="D104" s="77"/>
      <c r="E104" s="78"/>
      <c r="F104" s="20" t="s">
        <v>103</v>
      </c>
      <c r="G104" s="62">
        <f>D102-36</f>
        <v>414</v>
      </c>
      <c r="H104" s="62">
        <f>H103</f>
        <v>300</v>
      </c>
      <c r="I104" s="62">
        <v>1</v>
      </c>
      <c r="J104" s="20" t="s">
        <v>132</v>
      </c>
      <c r="K104" s="61"/>
      <c r="L104" s="61"/>
      <c r="M104" s="61">
        <v>1</v>
      </c>
      <c r="N104" s="61">
        <v>1</v>
      </c>
      <c r="O104" s="61">
        <v>1</v>
      </c>
      <c r="P104" s="61">
        <v>1</v>
      </c>
      <c r="Q104" s="13"/>
      <c r="R104" s="8"/>
      <c r="S104" s="8"/>
      <c r="T104" s="8"/>
      <c r="U104" s="8"/>
      <c r="V104" s="8"/>
      <c r="W104" s="9" t="s">
        <v>159</v>
      </c>
      <c r="X104" s="23" t="str">
        <f t="shared" si="2"/>
        <v>TV-T/U-13-TOP</v>
      </c>
      <c r="Z104"/>
      <c r="AD104"/>
    </row>
    <row r="105" spans="1:30" x14ac:dyDescent="0.3">
      <c r="A105" s="62">
        <f t="shared" si="3"/>
        <v>102</v>
      </c>
      <c r="B105" s="61"/>
      <c r="C105" s="76" t="s">
        <v>138</v>
      </c>
      <c r="D105" s="77"/>
      <c r="E105" s="78"/>
      <c r="F105" s="20" t="s">
        <v>104</v>
      </c>
      <c r="G105" s="62">
        <f>G104</f>
        <v>414</v>
      </c>
      <c r="H105" s="62">
        <f>H104</f>
        <v>300</v>
      </c>
      <c r="I105" s="62">
        <v>1</v>
      </c>
      <c r="J105" s="20" t="s">
        <v>132</v>
      </c>
      <c r="K105" s="61"/>
      <c r="L105" s="61"/>
      <c r="M105" s="61">
        <v>1</v>
      </c>
      <c r="N105" s="61">
        <v>1</v>
      </c>
      <c r="O105" s="61">
        <v>1</v>
      </c>
      <c r="P105" s="61">
        <v>1</v>
      </c>
      <c r="Q105" s="13"/>
      <c r="R105" s="8"/>
      <c r="S105" s="8"/>
      <c r="T105" s="8"/>
      <c r="U105" s="8"/>
      <c r="V105" s="8"/>
      <c r="W105" s="9" t="s">
        <v>159</v>
      </c>
      <c r="X105" s="23" t="str">
        <f t="shared" si="2"/>
        <v>TV-T/U-13-BTM</v>
      </c>
      <c r="Z105"/>
      <c r="AD105"/>
    </row>
    <row r="106" spans="1:30" x14ac:dyDescent="0.3">
      <c r="A106" s="62">
        <f t="shared" si="3"/>
        <v>103</v>
      </c>
      <c r="B106" s="61"/>
      <c r="C106" s="62"/>
      <c r="D106" s="62"/>
      <c r="E106" s="62"/>
      <c r="F106" s="20" t="s">
        <v>105</v>
      </c>
      <c r="G106" s="62">
        <f>C102-36+16</f>
        <v>2332</v>
      </c>
      <c r="H106" s="62">
        <f>D102-36+16</f>
        <v>430</v>
      </c>
      <c r="I106" s="62">
        <v>1</v>
      </c>
      <c r="J106" s="20" t="s">
        <v>133</v>
      </c>
      <c r="K106" s="6" t="s">
        <v>15</v>
      </c>
      <c r="L106" s="62"/>
      <c r="M106" s="62"/>
      <c r="N106" s="62"/>
      <c r="O106" s="62"/>
      <c r="P106" s="62"/>
      <c r="Q106" s="13"/>
      <c r="R106" s="8"/>
      <c r="S106" s="8"/>
      <c r="T106" s="8"/>
      <c r="U106" s="8"/>
      <c r="V106" s="8"/>
      <c r="W106" s="9" t="s">
        <v>159</v>
      </c>
      <c r="X106" s="23" t="str">
        <f t="shared" si="2"/>
        <v>TV-T/U-13-BACK UP</v>
      </c>
      <c r="Z106"/>
      <c r="AD106"/>
    </row>
    <row r="107" spans="1:30" x14ac:dyDescent="0.3">
      <c r="A107" s="62">
        <f t="shared" si="3"/>
        <v>104</v>
      </c>
      <c r="B107" s="13"/>
      <c r="C107" s="13"/>
      <c r="D107" s="13"/>
      <c r="E107" s="13"/>
      <c r="F107" s="20" t="s">
        <v>160</v>
      </c>
      <c r="G107" s="13">
        <v>1585</v>
      </c>
      <c r="H107" s="13">
        <v>50</v>
      </c>
      <c r="I107" s="13">
        <v>6</v>
      </c>
      <c r="J107" s="20" t="s">
        <v>132</v>
      </c>
      <c r="K107" s="6"/>
      <c r="L107" s="13"/>
      <c r="M107" s="141">
        <v>0</v>
      </c>
      <c r="N107" s="141">
        <v>0</v>
      </c>
      <c r="O107" s="141">
        <v>0</v>
      </c>
      <c r="P107" s="141">
        <v>0</v>
      </c>
      <c r="Q107" s="13"/>
      <c r="R107" s="8"/>
      <c r="S107" s="8"/>
      <c r="T107" s="8"/>
      <c r="U107" s="8"/>
      <c r="V107" s="8"/>
      <c r="W107" s="9" t="s">
        <v>159</v>
      </c>
      <c r="X107" s="23" t="str">
        <f t="shared" si="2"/>
        <v>TV-T/U-13-TV FRAMES-NO EB</v>
      </c>
      <c r="Z107"/>
      <c r="AD107"/>
    </row>
    <row r="108" spans="1:30" x14ac:dyDescent="0.3">
      <c r="A108" s="62">
        <f t="shared" si="3"/>
        <v>105</v>
      </c>
      <c r="B108" s="13"/>
      <c r="C108" s="13"/>
      <c r="D108" s="13"/>
      <c r="E108" s="13"/>
      <c r="F108" s="20" t="s">
        <v>161</v>
      </c>
      <c r="G108" s="13">
        <f>1200</f>
        <v>1200</v>
      </c>
      <c r="H108" s="13">
        <v>100</v>
      </c>
      <c r="I108" s="13">
        <v>1</v>
      </c>
      <c r="J108" s="68" t="s">
        <v>163</v>
      </c>
      <c r="K108" s="6"/>
      <c r="L108" s="13"/>
      <c r="M108" s="61">
        <v>3</v>
      </c>
      <c r="N108" s="61">
        <v>3</v>
      </c>
      <c r="O108" s="61">
        <v>3</v>
      </c>
      <c r="P108" s="61">
        <v>3</v>
      </c>
      <c r="Q108" s="62"/>
      <c r="R108" s="8"/>
      <c r="S108" s="8"/>
      <c r="T108" s="8"/>
      <c r="U108" s="8"/>
      <c r="V108" s="8"/>
      <c r="W108" s="9" t="s">
        <v>159</v>
      </c>
      <c r="X108" s="23" t="str">
        <f t="shared" si="2"/>
        <v>TV-T/U-13-TV FILLERS</v>
      </c>
      <c r="Z108"/>
      <c r="AD108"/>
    </row>
    <row r="109" spans="1:30" x14ac:dyDescent="0.3">
      <c r="A109" s="62">
        <f t="shared" si="3"/>
        <v>106</v>
      </c>
      <c r="B109" s="13"/>
      <c r="C109" s="13"/>
      <c r="D109" s="13"/>
      <c r="E109" s="13"/>
      <c r="F109" s="20" t="s">
        <v>161</v>
      </c>
      <c r="G109" s="13">
        <f>1585</f>
        <v>1585</v>
      </c>
      <c r="H109" s="13">
        <v>100</v>
      </c>
      <c r="I109" s="13">
        <v>2</v>
      </c>
      <c r="J109" s="68" t="s">
        <v>163</v>
      </c>
      <c r="K109" s="6"/>
      <c r="L109" s="13"/>
      <c r="M109" s="61">
        <v>3</v>
      </c>
      <c r="N109" s="61">
        <v>3</v>
      </c>
      <c r="O109" s="61">
        <v>3</v>
      </c>
      <c r="P109" s="61">
        <v>3</v>
      </c>
      <c r="Q109" s="62"/>
      <c r="R109" s="8"/>
      <c r="S109" s="8"/>
      <c r="T109" s="8"/>
      <c r="U109" s="8"/>
      <c r="V109" s="8"/>
      <c r="W109" s="9" t="s">
        <v>159</v>
      </c>
      <c r="X109" s="23" t="str">
        <f t="shared" si="2"/>
        <v>TV-T/U-13-TV FILLERS</v>
      </c>
      <c r="Z109"/>
      <c r="AD109"/>
    </row>
    <row r="110" spans="1:30" x14ac:dyDescent="0.3">
      <c r="A110" s="62">
        <f t="shared" si="3"/>
        <v>107</v>
      </c>
      <c r="B110" s="13"/>
      <c r="C110" s="13"/>
      <c r="D110" s="13"/>
      <c r="E110" s="13"/>
      <c r="F110" s="20" t="s">
        <v>162</v>
      </c>
      <c r="G110" s="13">
        <f>1200</f>
        <v>1200</v>
      </c>
      <c r="H110" s="13">
        <v>1585</v>
      </c>
      <c r="I110" s="13">
        <v>1</v>
      </c>
      <c r="J110" s="68" t="s">
        <v>163</v>
      </c>
      <c r="K110" s="6" t="s">
        <v>15</v>
      </c>
      <c r="L110" s="13"/>
      <c r="M110" s="61">
        <v>3</v>
      </c>
      <c r="N110" s="61">
        <v>3</v>
      </c>
      <c r="O110" s="61">
        <v>3</v>
      </c>
      <c r="P110" s="61">
        <v>3</v>
      </c>
      <c r="Q110" s="62"/>
      <c r="R110" s="8"/>
      <c r="S110" s="8"/>
      <c r="T110" s="8"/>
      <c r="U110" s="8"/>
      <c r="V110" s="8"/>
      <c r="W110" s="9" t="s">
        <v>159</v>
      </c>
      <c r="X110" s="23" t="str">
        <f t="shared" si="2"/>
        <v>TV-T/U-13-TV PANEL</v>
      </c>
      <c r="Z110"/>
      <c r="AD110"/>
    </row>
    <row r="111" spans="1:30" x14ac:dyDescent="0.3">
      <c r="A111" s="62">
        <f t="shared" si="3"/>
        <v>108</v>
      </c>
      <c r="B111" s="26" t="s">
        <v>164</v>
      </c>
      <c r="C111" s="26">
        <f>720+120</f>
        <v>840</v>
      </c>
      <c r="D111" s="26">
        <f>468+468</f>
        <v>936</v>
      </c>
      <c r="E111" s="26">
        <v>430</v>
      </c>
      <c r="F111" s="20" t="s">
        <v>101</v>
      </c>
      <c r="G111" s="13">
        <f>C111</f>
        <v>840</v>
      </c>
      <c r="H111" s="13">
        <f>E111</f>
        <v>430</v>
      </c>
      <c r="I111" s="62">
        <v>1</v>
      </c>
      <c r="J111" s="20" t="s">
        <v>132</v>
      </c>
      <c r="K111" s="61"/>
      <c r="L111" s="61"/>
      <c r="M111" s="61">
        <v>1</v>
      </c>
      <c r="N111" s="61">
        <v>1</v>
      </c>
      <c r="O111" s="61">
        <v>1</v>
      </c>
      <c r="P111" s="61">
        <v>1</v>
      </c>
      <c r="Q111" s="13"/>
      <c r="R111" s="8"/>
      <c r="S111" s="8"/>
      <c r="T111" s="8"/>
      <c r="U111" s="8"/>
      <c r="V111" s="8"/>
      <c r="W111" s="9" t="s">
        <v>164</v>
      </c>
      <c r="X111" s="23" t="str">
        <f t="shared" si="2"/>
        <v>CRO-B/U-14-LHS</v>
      </c>
      <c r="Z111"/>
      <c r="AD111"/>
    </row>
    <row r="112" spans="1:30" x14ac:dyDescent="0.3">
      <c r="A112" s="62">
        <f t="shared" si="3"/>
        <v>109</v>
      </c>
      <c r="B112" s="66"/>
      <c r="C112" s="61"/>
      <c r="D112" s="61"/>
      <c r="E112" s="61"/>
      <c r="F112" s="20" t="s">
        <v>102</v>
      </c>
      <c r="G112" s="13">
        <f>G111</f>
        <v>840</v>
      </c>
      <c r="H112" s="13">
        <f>H111</f>
        <v>430</v>
      </c>
      <c r="I112" s="62">
        <v>1</v>
      </c>
      <c r="J112" s="20" t="s">
        <v>132</v>
      </c>
      <c r="K112" s="61"/>
      <c r="L112" s="61"/>
      <c r="M112" s="61">
        <v>1</v>
      </c>
      <c r="N112" s="61">
        <v>1</v>
      </c>
      <c r="O112" s="61">
        <v>1</v>
      </c>
      <c r="P112" s="61">
        <v>1</v>
      </c>
      <c r="Q112" s="13"/>
      <c r="R112" s="8"/>
      <c r="S112" s="8"/>
      <c r="T112" s="8"/>
      <c r="U112" s="8"/>
      <c r="V112" s="8"/>
      <c r="W112" s="9" t="s">
        <v>164</v>
      </c>
      <c r="X112" s="23" t="str">
        <f t="shared" si="2"/>
        <v>CRO-B/U-14-RHS</v>
      </c>
      <c r="Z112"/>
      <c r="AD112"/>
    </row>
    <row r="113" spans="1:30" x14ac:dyDescent="0.3">
      <c r="A113" s="62">
        <f t="shared" si="3"/>
        <v>110</v>
      </c>
      <c r="B113" s="61"/>
      <c r="C113" s="76" t="s">
        <v>148</v>
      </c>
      <c r="D113" s="77"/>
      <c r="E113" s="78"/>
      <c r="F113" s="20" t="s">
        <v>103</v>
      </c>
      <c r="G113" s="13">
        <f>D111-36</f>
        <v>900</v>
      </c>
      <c r="H113" s="143">
        <f>E111-26</f>
        <v>404</v>
      </c>
      <c r="I113" s="62">
        <v>1</v>
      </c>
      <c r="J113" s="20" t="s">
        <v>132</v>
      </c>
      <c r="K113" s="61"/>
      <c r="L113" s="61"/>
      <c r="M113" s="61">
        <v>1</v>
      </c>
      <c r="N113" s="61">
        <v>1</v>
      </c>
      <c r="O113" s="61">
        <v>1</v>
      </c>
      <c r="P113" s="61">
        <v>1</v>
      </c>
      <c r="Q113" s="13"/>
      <c r="R113" s="8"/>
      <c r="S113" s="8"/>
      <c r="T113" s="8"/>
      <c r="U113" s="8"/>
      <c r="V113" s="8"/>
      <c r="W113" s="9" t="s">
        <v>164</v>
      </c>
      <c r="X113" s="23" t="str">
        <f t="shared" si="2"/>
        <v>CRO-B/U-14-TOP</v>
      </c>
      <c r="Z113"/>
      <c r="AD113"/>
    </row>
    <row r="114" spans="1:30" x14ac:dyDescent="0.3">
      <c r="A114" s="62">
        <f t="shared" si="3"/>
        <v>111</v>
      </c>
      <c r="B114" s="61"/>
      <c r="C114" s="61"/>
      <c r="D114" s="61"/>
      <c r="E114" s="61"/>
      <c r="F114" s="20" t="s">
        <v>104</v>
      </c>
      <c r="G114" s="13">
        <f>G113</f>
        <v>900</v>
      </c>
      <c r="H114" s="13">
        <f>H112</f>
        <v>430</v>
      </c>
      <c r="I114" s="62">
        <v>1</v>
      </c>
      <c r="J114" s="20" t="s">
        <v>132</v>
      </c>
      <c r="K114" s="61"/>
      <c r="L114" s="61"/>
      <c r="M114" s="61">
        <v>1</v>
      </c>
      <c r="N114" s="61">
        <v>1</v>
      </c>
      <c r="O114" s="61">
        <v>1</v>
      </c>
      <c r="P114" s="61">
        <v>1</v>
      </c>
      <c r="Q114" s="13"/>
      <c r="R114" s="8"/>
      <c r="S114" s="8"/>
      <c r="T114" s="8"/>
      <c r="U114" s="8"/>
      <c r="V114" s="8"/>
      <c r="W114" s="9" t="s">
        <v>164</v>
      </c>
      <c r="X114" s="23" t="str">
        <f t="shared" si="2"/>
        <v>CRO-B/U-14-BTM</v>
      </c>
      <c r="Z114"/>
      <c r="AD114"/>
    </row>
    <row r="115" spans="1:30" x14ac:dyDescent="0.3">
      <c r="A115" s="62">
        <f t="shared" si="3"/>
        <v>112</v>
      </c>
      <c r="B115" s="61"/>
      <c r="C115" s="62"/>
      <c r="D115" s="62"/>
      <c r="E115" s="62"/>
      <c r="F115" s="20" t="s">
        <v>105</v>
      </c>
      <c r="G115" s="13">
        <f>C111-120-36+16</f>
        <v>700</v>
      </c>
      <c r="H115" s="13">
        <f>D111-36+16</f>
        <v>916</v>
      </c>
      <c r="I115" s="62">
        <v>1</v>
      </c>
      <c r="J115" s="20" t="s">
        <v>133</v>
      </c>
      <c r="K115" s="6" t="s">
        <v>15</v>
      </c>
      <c r="L115" s="13"/>
      <c r="M115" s="13"/>
      <c r="N115" s="13"/>
      <c r="O115" s="13"/>
      <c r="P115" s="13"/>
      <c r="Q115" s="13"/>
      <c r="R115" s="8"/>
      <c r="S115" s="8"/>
      <c r="T115" s="8"/>
      <c r="U115" s="8"/>
      <c r="V115" s="8"/>
      <c r="W115" s="9" t="s">
        <v>164</v>
      </c>
      <c r="X115" s="23" t="str">
        <f t="shared" si="2"/>
        <v>CRO-B/U-14-BACK UP</v>
      </c>
      <c r="Z115"/>
      <c r="AD115"/>
    </row>
    <row r="116" spans="1:30" x14ac:dyDescent="0.3">
      <c r="A116" s="62">
        <f t="shared" si="3"/>
        <v>113</v>
      </c>
      <c r="B116" s="61"/>
      <c r="C116" s="62"/>
      <c r="D116" s="62"/>
      <c r="E116" s="62"/>
      <c r="F116" s="20" t="s">
        <v>120</v>
      </c>
      <c r="G116" s="62">
        <f>D111-36-1</f>
        <v>899</v>
      </c>
      <c r="H116" s="62">
        <f>E111-25</f>
        <v>405</v>
      </c>
      <c r="I116" s="62">
        <v>1</v>
      </c>
      <c r="J116" s="20" t="s">
        <v>132</v>
      </c>
      <c r="K116" s="61"/>
      <c r="L116" s="61"/>
      <c r="M116" s="61">
        <v>1</v>
      </c>
      <c r="N116" s="61">
        <v>1</v>
      </c>
      <c r="O116" s="61">
        <v>1</v>
      </c>
      <c r="P116" s="61">
        <v>1</v>
      </c>
      <c r="Q116" s="62"/>
      <c r="R116" s="8"/>
      <c r="S116" s="8"/>
      <c r="T116" s="8"/>
      <c r="U116" s="8"/>
      <c r="V116" s="8"/>
      <c r="W116" s="9" t="s">
        <v>164</v>
      </c>
      <c r="X116" s="23" t="str">
        <f t="shared" si="2"/>
        <v>CRO-B/U-14-Lshelf</v>
      </c>
      <c r="Z116"/>
      <c r="AD116"/>
    </row>
    <row r="117" spans="1:30" x14ac:dyDescent="0.3">
      <c r="A117" s="62">
        <f t="shared" si="3"/>
        <v>114</v>
      </c>
      <c r="B117" s="13"/>
      <c r="C117" s="13"/>
      <c r="D117" s="13"/>
      <c r="E117" s="13"/>
      <c r="F117" s="22" t="s">
        <v>106</v>
      </c>
      <c r="G117" s="141">
        <f>C111-120-30</f>
        <v>690</v>
      </c>
      <c r="H117" s="13">
        <f>D111/2-2</f>
        <v>466</v>
      </c>
      <c r="I117" s="13">
        <v>2</v>
      </c>
      <c r="J117" s="139" t="s">
        <v>155</v>
      </c>
      <c r="K117" s="6"/>
      <c r="L117" s="62"/>
      <c r="M117" s="61">
        <v>3</v>
      </c>
      <c r="N117" s="61">
        <v>3</v>
      </c>
      <c r="O117" s="61">
        <v>3</v>
      </c>
      <c r="P117" s="61">
        <v>3</v>
      </c>
      <c r="Q117" s="13"/>
      <c r="R117" s="8"/>
      <c r="S117" s="8"/>
      <c r="T117" s="8"/>
      <c r="U117" s="8"/>
      <c r="V117" s="8"/>
      <c r="W117" s="9" t="s">
        <v>164</v>
      </c>
      <c r="X117" s="23" t="str">
        <f t="shared" si="2"/>
        <v>CRO-B/U-14-SHUTTERS</v>
      </c>
      <c r="Z117"/>
      <c r="AD117"/>
    </row>
    <row r="118" spans="1:30" x14ac:dyDescent="0.3">
      <c r="A118" s="62">
        <f t="shared" si="3"/>
        <v>115</v>
      </c>
      <c r="B118" s="62"/>
      <c r="C118" s="62"/>
      <c r="D118" s="62"/>
      <c r="E118" s="62"/>
      <c r="F118" s="20" t="s">
        <v>107</v>
      </c>
      <c r="G118" s="62">
        <f>C111</f>
        <v>840</v>
      </c>
      <c r="H118" s="62">
        <v>100</v>
      </c>
      <c r="I118" s="62">
        <v>1</v>
      </c>
      <c r="J118" s="142" t="s">
        <v>154</v>
      </c>
      <c r="K118" s="6"/>
      <c r="L118" s="62"/>
      <c r="M118" s="61">
        <v>3</v>
      </c>
      <c r="N118" s="61">
        <v>3</v>
      </c>
      <c r="O118" s="61">
        <v>3</v>
      </c>
      <c r="P118" s="61">
        <v>3</v>
      </c>
      <c r="Q118" s="62"/>
      <c r="R118" s="8"/>
      <c r="S118" s="8"/>
      <c r="T118" s="8"/>
      <c r="U118" s="8"/>
      <c r="V118" s="8"/>
      <c r="W118" s="9" t="s">
        <v>164</v>
      </c>
      <c r="X118" s="23" t="str">
        <f t="shared" si="2"/>
        <v>CRO-B/U-14-FILLERS</v>
      </c>
      <c r="Z118"/>
      <c r="AD118"/>
    </row>
    <row r="119" spans="1:30" x14ac:dyDescent="0.3">
      <c r="A119" s="62">
        <f t="shared" si="3"/>
        <v>116</v>
      </c>
      <c r="B119" s="26" t="s">
        <v>168</v>
      </c>
      <c r="C119" s="26">
        <f>720+120</f>
        <v>840</v>
      </c>
      <c r="D119" s="26">
        <f>468+468</f>
        <v>936</v>
      </c>
      <c r="E119" s="26">
        <v>430</v>
      </c>
      <c r="F119" s="20" t="s">
        <v>101</v>
      </c>
      <c r="G119" s="62">
        <f>C119</f>
        <v>840</v>
      </c>
      <c r="H119" s="62">
        <f>E119</f>
        <v>430</v>
      </c>
      <c r="I119" s="62">
        <v>1</v>
      </c>
      <c r="J119" s="20" t="s">
        <v>132</v>
      </c>
      <c r="K119" s="61"/>
      <c r="L119" s="61"/>
      <c r="M119" s="61">
        <v>1</v>
      </c>
      <c r="N119" s="61">
        <v>1</v>
      </c>
      <c r="O119" s="61">
        <v>1</v>
      </c>
      <c r="P119" s="61">
        <v>1</v>
      </c>
      <c r="Q119" s="62"/>
      <c r="R119" s="8"/>
      <c r="S119" s="8"/>
      <c r="T119" s="8"/>
      <c r="U119" s="8"/>
      <c r="V119" s="8"/>
      <c r="W119" s="9" t="s">
        <v>168</v>
      </c>
      <c r="X119" s="23" t="str">
        <f t="shared" si="2"/>
        <v>CRO-B/U-15-LHS</v>
      </c>
      <c r="Z119"/>
      <c r="AD119"/>
    </row>
    <row r="120" spans="1:30" x14ac:dyDescent="0.3">
      <c r="A120" s="62">
        <f t="shared" si="3"/>
        <v>117</v>
      </c>
      <c r="B120" s="66"/>
      <c r="C120" s="61"/>
      <c r="D120" s="61"/>
      <c r="E120" s="61"/>
      <c r="F120" s="20" t="s">
        <v>102</v>
      </c>
      <c r="G120" s="62">
        <f>G119</f>
        <v>840</v>
      </c>
      <c r="H120" s="62">
        <f>H119</f>
        <v>430</v>
      </c>
      <c r="I120" s="62">
        <v>1</v>
      </c>
      <c r="J120" s="142" t="s">
        <v>154</v>
      </c>
      <c r="K120" s="6"/>
      <c r="L120" s="62"/>
      <c r="M120" s="61">
        <v>3</v>
      </c>
      <c r="N120" s="61">
        <v>3</v>
      </c>
      <c r="O120" s="61">
        <v>3</v>
      </c>
      <c r="P120" s="61">
        <v>3</v>
      </c>
      <c r="Q120" s="62"/>
      <c r="R120" s="8"/>
      <c r="S120" s="8"/>
      <c r="T120" s="8"/>
      <c r="U120" s="8"/>
      <c r="V120" s="8"/>
      <c r="W120" s="9" t="s">
        <v>168</v>
      </c>
      <c r="X120" s="23" t="str">
        <f t="shared" si="2"/>
        <v>CRO-B/U-15-RHS</v>
      </c>
      <c r="Z120"/>
      <c r="AD120"/>
    </row>
    <row r="121" spans="1:30" x14ac:dyDescent="0.3">
      <c r="A121" s="62">
        <f t="shared" si="3"/>
        <v>118</v>
      </c>
      <c r="B121" s="61"/>
      <c r="C121" s="76" t="s">
        <v>148</v>
      </c>
      <c r="D121" s="77"/>
      <c r="E121" s="78"/>
      <c r="F121" s="20" t="s">
        <v>103</v>
      </c>
      <c r="G121" s="62">
        <f>D119-36</f>
        <v>900</v>
      </c>
      <c r="H121" s="143">
        <f>E119-26</f>
        <v>404</v>
      </c>
      <c r="I121" s="62">
        <v>1</v>
      </c>
      <c r="J121" s="20" t="s">
        <v>132</v>
      </c>
      <c r="K121" s="61"/>
      <c r="L121" s="61"/>
      <c r="M121" s="61">
        <v>1</v>
      </c>
      <c r="N121" s="61">
        <v>1</v>
      </c>
      <c r="O121" s="61">
        <v>1</v>
      </c>
      <c r="P121" s="61">
        <v>1</v>
      </c>
      <c r="Q121" s="62"/>
      <c r="R121" s="8"/>
      <c r="S121" s="8"/>
      <c r="T121" s="8"/>
      <c r="U121" s="8"/>
      <c r="V121" s="8"/>
      <c r="W121" s="9" t="s">
        <v>168</v>
      </c>
      <c r="X121" s="23" t="str">
        <f t="shared" si="2"/>
        <v>CRO-B/U-15-TOP</v>
      </c>
      <c r="Z121"/>
      <c r="AD121"/>
    </row>
    <row r="122" spans="1:30" x14ac:dyDescent="0.3">
      <c r="A122" s="62">
        <f t="shared" si="3"/>
        <v>119</v>
      </c>
      <c r="B122" s="61"/>
      <c r="C122" s="61"/>
      <c r="D122" s="61"/>
      <c r="E122" s="61"/>
      <c r="F122" s="20" t="s">
        <v>104</v>
      </c>
      <c r="G122" s="62">
        <f>G121</f>
        <v>900</v>
      </c>
      <c r="H122" s="62">
        <f>H120</f>
        <v>430</v>
      </c>
      <c r="I122" s="62">
        <v>1</v>
      </c>
      <c r="J122" s="20" t="s">
        <v>132</v>
      </c>
      <c r="K122" s="61"/>
      <c r="L122" s="61"/>
      <c r="M122" s="61">
        <v>1</v>
      </c>
      <c r="N122" s="61">
        <v>1</v>
      </c>
      <c r="O122" s="61">
        <v>1</v>
      </c>
      <c r="P122" s="61">
        <v>1</v>
      </c>
      <c r="Q122" s="62"/>
      <c r="R122" s="8"/>
      <c r="S122" s="8"/>
      <c r="T122" s="8"/>
      <c r="U122" s="8"/>
      <c r="V122" s="8"/>
      <c r="W122" s="9" t="s">
        <v>168</v>
      </c>
      <c r="X122" s="23" t="str">
        <f t="shared" si="2"/>
        <v>CRO-B/U-15-BTM</v>
      </c>
      <c r="Z122"/>
      <c r="AD122"/>
    </row>
    <row r="123" spans="1:30" x14ac:dyDescent="0.3">
      <c r="A123" s="62">
        <f t="shared" si="3"/>
        <v>120</v>
      </c>
      <c r="B123" s="61"/>
      <c r="C123" s="62"/>
      <c r="D123" s="62"/>
      <c r="E123" s="62"/>
      <c r="F123" s="20" t="s">
        <v>105</v>
      </c>
      <c r="G123" s="62">
        <f>C119-120-36+16</f>
        <v>700</v>
      </c>
      <c r="H123" s="62">
        <f>D119-36+16</f>
        <v>916</v>
      </c>
      <c r="I123" s="62">
        <v>1</v>
      </c>
      <c r="J123" s="20" t="s">
        <v>133</v>
      </c>
      <c r="K123" s="6" t="s">
        <v>15</v>
      </c>
      <c r="L123" s="62"/>
      <c r="M123" s="62"/>
      <c r="N123" s="62"/>
      <c r="O123" s="62"/>
      <c r="P123" s="62"/>
      <c r="Q123" s="62"/>
      <c r="R123" s="8"/>
      <c r="S123" s="8"/>
      <c r="T123" s="8"/>
      <c r="U123" s="8"/>
      <c r="V123" s="8"/>
      <c r="W123" s="9" t="s">
        <v>168</v>
      </c>
      <c r="X123" s="23" t="str">
        <f t="shared" si="2"/>
        <v>CRO-B/U-15-BACK UP</v>
      </c>
      <c r="Z123"/>
      <c r="AD123"/>
    </row>
    <row r="124" spans="1:30" x14ac:dyDescent="0.3">
      <c r="A124" s="62">
        <f t="shared" si="3"/>
        <v>121</v>
      </c>
      <c r="B124" s="61"/>
      <c r="C124" s="62"/>
      <c r="D124" s="62"/>
      <c r="E124" s="62"/>
      <c r="F124" s="20" t="s">
        <v>120</v>
      </c>
      <c r="G124" s="62">
        <f>D119-36-1</f>
        <v>899</v>
      </c>
      <c r="H124" s="62">
        <f>E119-25</f>
        <v>405</v>
      </c>
      <c r="I124" s="62">
        <v>1</v>
      </c>
      <c r="J124" s="20" t="s">
        <v>132</v>
      </c>
      <c r="K124" s="61"/>
      <c r="L124" s="61"/>
      <c r="M124" s="61">
        <v>1</v>
      </c>
      <c r="N124" s="61">
        <v>1</v>
      </c>
      <c r="O124" s="61">
        <v>1</v>
      </c>
      <c r="P124" s="61">
        <v>1</v>
      </c>
      <c r="Q124" s="62"/>
      <c r="R124" s="8"/>
      <c r="S124" s="8"/>
      <c r="T124" s="8"/>
      <c r="U124" s="8"/>
      <c r="V124" s="8"/>
      <c r="W124" s="9" t="s">
        <v>168</v>
      </c>
      <c r="X124" s="23" t="str">
        <f t="shared" si="2"/>
        <v>CRO-B/U-15-Lshelf</v>
      </c>
      <c r="Z124"/>
      <c r="AD124"/>
    </row>
    <row r="125" spans="1:30" x14ac:dyDescent="0.3">
      <c r="A125" s="62">
        <f t="shared" si="3"/>
        <v>122</v>
      </c>
      <c r="B125" s="62"/>
      <c r="C125" s="62"/>
      <c r="D125" s="62"/>
      <c r="E125" s="62"/>
      <c r="F125" s="22" t="s">
        <v>106</v>
      </c>
      <c r="G125" s="141">
        <f>C119-120-30</f>
        <v>690</v>
      </c>
      <c r="H125" s="62">
        <f>D119/2-2</f>
        <v>466</v>
      </c>
      <c r="I125" s="62">
        <v>2</v>
      </c>
      <c r="J125" s="139" t="s">
        <v>155</v>
      </c>
      <c r="K125" s="6"/>
      <c r="L125" s="62"/>
      <c r="M125" s="61">
        <v>3</v>
      </c>
      <c r="N125" s="61">
        <v>3</v>
      </c>
      <c r="O125" s="61">
        <v>3</v>
      </c>
      <c r="P125" s="61">
        <v>3</v>
      </c>
      <c r="Q125" s="62"/>
      <c r="R125" s="8"/>
      <c r="S125" s="8"/>
      <c r="T125" s="8"/>
      <c r="U125" s="8"/>
      <c r="V125" s="8"/>
      <c r="W125" s="9" t="s">
        <v>168</v>
      </c>
      <c r="X125" s="23" t="str">
        <f t="shared" si="2"/>
        <v>CRO-B/U-15-SHUTTERS</v>
      </c>
      <c r="Z125"/>
      <c r="AD125"/>
    </row>
    <row r="126" spans="1:30" x14ac:dyDescent="0.3">
      <c r="A126" s="62">
        <f t="shared" si="3"/>
        <v>123</v>
      </c>
      <c r="B126" s="62"/>
      <c r="C126" s="62"/>
      <c r="D126" s="62"/>
      <c r="E126" s="62"/>
      <c r="F126" s="20" t="s">
        <v>165</v>
      </c>
      <c r="G126" s="62">
        <v>1922</v>
      </c>
      <c r="H126" s="145">
        <f>120</f>
        <v>120</v>
      </c>
      <c r="I126" s="62">
        <v>1</v>
      </c>
      <c r="J126" s="142" t="s">
        <v>154</v>
      </c>
      <c r="K126" s="6"/>
      <c r="L126" s="62"/>
      <c r="M126" s="61">
        <v>3</v>
      </c>
      <c r="N126" s="61">
        <v>3</v>
      </c>
      <c r="O126" s="61">
        <v>3</v>
      </c>
      <c r="P126" s="61">
        <v>3</v>
      </c>
      <c r="Q126" s="62"/>
      <c r="R126" s="8"/>
      <c r="S126" s="8"/>
      <c r="T126" s="8"/>
      <c r="U126" s="8"/>
      <c r="V126" s="8"/>
      <c r="W126" s="9" t="s">
        <v>168</v>
      </c>
      <c r="X126" s="23" t="str">
        <f t="shared" si="2"/>
        <v>CRO-B/U-15-SKIRTING</v>
      </c>
      <c r="Z126"/>
      <c r="AD126"/>
    </row>
    <row r="127" spans="1:30" x14ac:dyDescent="0.3">
      <c r="A127" s="62">
        <f t="shared" si="3"/>
        <v>124</v>
      </c>
      <c r="B127" s="62"/>
      <c r="C127" s="62"/>
      <c r="D127" s="62"/>
      <c r="E127" s="62"/>
      <c r="F127" s="63" t="s">
        <v>166</v>
      </c>
      <c r="G127" s="141">
        <f>468+468+468+468+50</f>
        <v>1922</v>
      </c>
      <c r="H127" s="148">
        <f>E111+20</f>
        <v>450</v>
      </c>
      <c r="I127" s="62">
        <v>1</v>
      </c>
      <c r="J127" s="147" t="s">
        <v>167</v>
      </c>
      <c r="K127" s="6"/>
      <c r="L127" s="62"/>
      <c r="M127" s="61"/>
      <c r="N127" s="61"/>
      <c r="O127" s="61"/>
      <c r="P127" s="61"/>
      <c r="Q127" s="62"/>
      <c r="R127" s="8"/>
      <c r="S127" s="8"/>
      <c r="T127" s="8"/>
      <c r="U127" s="8"/>
      <c r="V127" s="8"/>
      <c r="W127" s="9" t="s">
        <v>168</v>
      </c>
      <c r="X127" s="23" t="str">
        <f t="shared" si="2"/>
        <v>CRO-B/U-15-FULL TOP</v>
      </c>
      <c r="Z127"/>
      <c r="AD127"/>
    </row>
    <row r="128" spans="1:30" x14ac:dyDescent="0.3">
      <c r="A128" s="62">
        <f t="shared" si="3"/>
        <v>125</v>
      </c>
      <c r="B128" s="26" t="s">
        <v>169</v>
      </c>
      <c r="C128" s="26">
        <v>610</v>
      </c>
      <c r="D128" s="26">
        <f>468+468</f>
        <v>936</v>
      </c>
      <c r="E128" s="26">
        <v>300</v>
      </c>
      <c r="F128" s="20" t="s">
        <v>101</v>
      </c>
      <c r="G128" s="62">
        <f>C128</f>
        <v>610</v>
      </c>
      <c r="H128" s="62">
        <f>E128</f>
        <v>300</v>
      </c>
      <c r="I128" s="62">
        <v>1</v>
      </c>
      <c r="J128" s="146" t="s">
        <v>185</v>
      </c>
      <c r="K128" s="61"/>
      <c r="L128" s="61"/>
      <c r="M128" s="66">
        <v>1</v>
      </c>
      <c r="N128" s="66">
        <v>1</v>
      </c>
      <c r="O128" s="66">
        <v>1</v>
      </c>
      <c r="P128" s="66">
        <v>1</v>
      </c>
      <c r="Q128" s="62"/>
      <c r="R128" s="8"/>
      <c r="S128" s="8"/>
      <c r="T128" s="8"/>
      <c r="U128" s="8"/>
      <c r="V128" s="8"/>
      <c r="W128" s="9" t="s">
        <v>169</v>
      </c>
      <c r="X128" s="23" t="str">
        <f t="shared" si="2"/>
        <v>CRO-W/U-B16-LHS</v>
      </c>
      <c r="Z128"/>
      <c r="AD128"/>
    </row>
    <row r="129" spans="1:30" x14ac:dyDescent="0.3">
      <c r="A129" s="62">
        <f t="shared" si="3"/>
        <v>126</v>
      </c>
      <c r="B129" s="66"/>
      <c r="C129" s="61"/>
      <c r="D129" s="61"/>
      <c r="E129" s="61"/>
      <c r="F129" s="20" t="s">
        <v>102</v>
      </c>
      <c r="G129" s="62">
        <f>G128</f>
        <v>610</v>
      </c>
      <c r="H129" s="62">
        <f>H128</f>
        <v>300</v>
      </c>
      <c r="I129" s="62">
        <v>1</v>
      </c>
      <c r="J129" s="146" t="s">
        <v>185</v>
      </c>
      <c r="K129" s="61"/>
      <c r="L129" s="61"/>
      <c r="M129" s="66">
        <v>1</v>
      </c>
      <c r="N129" s="66">
        <v>1</v>
      </c>
      <c r="O129" s="66">
        <v>1</v>
      </c>
      <c r="P129" s="66">
        <v>1</v>
      </c>
      <c r="Q129" s="62"/>
      <c r="R129" s="8"/>
      <c r="S129" s="8"/>
      <c r="T129" s="8"/>
      <c r="U129" s="8"/>
      <c r="V129" s="8"/>
      <c r="W129" s="9" t="s">
        <v>169</v>
      </c>
      <c r="X129" s="23" t="str">
        <f t="shared" si="2"/>
        <v>CRO-W/U-B16-RHS</v>
      </c>
      <c r="Z129"/>
      <c r="AD129"/>
    </row>
    <row r="130" spans="1:30" x14ac:dyDescent="0.3">
      <c r="A130" s="62">
        <f t="shared" si="3"/>
        <v>127</v>
      </c>
      <c r="B130" s="61"/>
      <c r="C130" s="76" t="s">
        <v>137</v>
      </c>
      <c r="D130" s="77"/>
      <c r="E130" s="78"/>
      <c r="F130" s="20" t="s">
        <v>103</v>
      </c>
      <c r="G130" s="62">
        <f>D128-36</f>
        <v>900</v>
      </c>
      <c r="H130" s="62">
        <f>H129</f>
        <v>300</v>
      </c>
      <c r="I130" s="62">
        <v>1</v>
      </c>
      <c r="J130" s="146" t="s">
        <v>185</v>
      </c>
      <c r="K130" s="61"/>
      <c r="L130" s="61"/>
      <c r="M130" s="66">
        <v>1</v>
      </c>
      <c r="N130" s="66">
        <v>1</v>
      </c>
      <c r="O130" s="66">
        <v>1</v>
      </c>
      <c r="P130" s="66">
        <v>1</v>
      </c>
      <c r="Q130" s="62"/>
      <c r="R130" s="8"/>
      <c r="S130" s="8"/>
      <c r="T130" s="8"/>
      <c r="U130" s="8"/>
      <c r="V130" s="8"/>
      <c r="W130" s="9" t="s">
        <v>169</v>
      </c>
      <c r="X130" s="23" t="str">
        <f t="shared" si="2"/>
        <v>CRO-W/U-B16-TOP</v>
      </c>
      <c r="Z130"/>
      <c r="AD130"/>
    </row>
    <row r="131" spans="1:30" x14ac:dyDescent="0.3">
      <c r="A131" s="62">
        <f t="shared" si="3"/>
        <v>128</v>
      </c>
      <c r="B131" s="61"/>
      <c r="C131" s="61"/>
      <c r="D131" s="61"/>
      <c r="E131" s="61"/>
      <c r="F131" s="20" t="s">
        <v>104</v>
      </c>
      <c r="G131" s="62">
        <f>G130</f>
        <v>900</v>
      </c>
      <c r="H131" s="62">
        <f>H129</f>
        <v>300</v>
      </c>
      <c r="I131" s="62">
        <v>1</v>
      </c>
      <c r="J131" s="146" t="s">
        <v>185</v>
      </c>
      <c r="K131" s="61"/>
      <c r="L131" s="61"/>
      <c r="M131" s="66">
        <v>1</v>
      </c>
      <c r="N131" s="66">
        <v>1</v>
      </c>
      <c r="O131" s="66">
        <v>1</v>
      </c>
      <c r="P131" s="66">
        <v>1</v>
      </c>
      <c r="Q131" s="62"/>
      <c r="R131" s="8"/>
      <c r="S131" s="8"/>
      <c r="T131" s="8"/>
      <c r="U131" s="8"/>
      <c r="V131" s="8"/>
      <c r="W131" s="9" t="s">
        <v>169</v>
      </c>
      <c r="X131" s="23" t="str">
        <f t="shared" si="2"/>
        <v>CRO-W/U-B16-BTM</v>
      </c>
      <c r="Z131"/>
      <c r="AD131"/>
    </row>
    <row r="132" spans="1:30" x14ac:dyDescent="0.3">
      <c r="A132" s="62">
        <f t="shared" si="3"/>
        <v>129</v>
      </c>
      <c r="B132" s="61"/>
      <c r="C132" s="62"/>
      <c r="D132" s="62"/>
      <c r="E132" s="62"/>
      <c r="F132" s="20" t="s">
        <v>105</v>
      </c>
      <c r="G132" s="62">
        <f>C128-36+16</f>
        <v>590</v>
      </c>
      <c r="H132" s="62">
        <f>D128-36+16</f>
        <v>916</v>
      </c>
      <c r="I132" s="62">
        <v>1</v>
      </c>
      <c r="J132" s="146" t="s">
        <v>186</v>
      </c>
      <c r="K132" s="6" t="s">
        <v>15</v>
      </c>
      <c r="L132" s="62"/>
      <c r="M132" s="62"/>
      <c r="N132" s="62"/>
      <c r="O132" s="62"/>
      <c r="P132" s="62"/>
      <c r="Q132" s="62"/>
      <c r="R132" s="8"/>
      <c r="S132" s="8"/>
      <c r="T132" s="8"/>
      <c r="U132" s="8"/>
      <c r="V132" s="8"/>
      <c r="W132" s="9" t="s">
        <v>169</v>
      </c>
      <c r="X132" s="23" t="str">
        <f t="shared" si="2"/>
        <v>CRO-W/U-B16-BACK UP</v>
      </c>
      <c r="Z132"/>
      <c r="AD132"/>
    </row>
    <row r="133" spans="1:30" x14ac:dyDescent="0.3">
      <c r="A133" s="62">
        <f t="shared" si="3"/>
        <v>130</v>
      </c>
      <c r="B133" s="13"/>
      <c r="C133" s="13"/>
      <c r="D133" s="13"/>
      <c r="E133" s="13"/>
      <c r="F133" s="20" t="s">
        <v>107</v>
      </c>
      <c r="G133" s="13">
        <f>C128+320</f>
        <v>930</v>
      </c>
      <c r="H133" s="13">
        <f>100</f>
        <v>100</v>
      </c>
      <c r="I133" s="13">
        <v>1</v>
      </c>
      <c r="J133" s="142" t="s">
        <v>154</v>
      </c>
      <c r="K133" s="6"/>
      <c r="L133" s="62"/>
      <c r="M133" s="61">
        <v>3</v>
      </c>
      <c r="N133" s="61">
        <v>3</v>
      </c>
      <c r="O133" s="61">
        <v>3</v>
      </c>
      <c r="P133" s="61">
        <v>3</v>
      </c>
      <c r="Q133" s="13"/>
      <c r="R133" s="8"/>
      <c r="S133" s="8"/>
      <c r="T133" s="8"/>
      <c r="U133" s="8"/>
      <c r="V133" s="8"/>
      <c r="W133" s="9" t="s">
        <v>169</v>
      </c>
      <c r="X133" s="23" t="str">
        <f t="shared" ref="X133:X156" si="5">W133&amp;"-"&amp;F133</f>
        <v>CRO-W/U-B16-FILLERS</v>
      </c>
      <c r="Z133"/>
      <c r="AD133"/>
    </row>
    <row r="134" spans="1:30" x14ac:dyDescent="0.3">
      <c r="A134" s="62">
        <f t="shared" ref="A134:A156" si="6">A133+1</f>
        <v>131</v>
      </c>
      <c r="B134" s="26" t="s">
        <v>170</v>
      </c>
      <c r="C134" s="26">
        <v>610</v>
      </c>
      <c r="D134" s="26">
        <f>468+468</f>
        <v>936</v>
      </c>
      <c r="E134" s="26">
        <v>300</v>
      </c>
      <c r="F134" s="20" t="s">
        <v>101</v>
      </c>
      <c r="G134" s="62">
        <f>C134</f>
        <v>610</v>
      </c>
      <c r="H134" s="62">
        <f>E134</f>
        <v>300</v>
      </c>
      <c r="I134" s="62">
        <v>1</v>
      </c>
      <c r="J134" s="146" t="s">
        <v>185</v>
      </c>
      <c r="K134" s="61"/>
      <c r="L134" s="61"/>
      <c r="M134" s="66">
        <v>1</v>
      </c>
      <c r="N134" s="66">
        <v>1</v>
      </c>
      <c r="O134" s="66">
        <v>1</v>
      </c>
      <c r="P134" s="66">
        <v>1</v>
      </c>
      <c r="Q134" s="13"/>
      <c r="R134" s="8"/>
      <c r="S134" s="8"/>
      <c r="T134" s="8"/>
      <c r="U134" s="8"/>
      <c r="V134" s="8"/>
      <c r="W134" s="9" t="s">
        <v>170</v>
      </c>
      <c r="X134" s="23" t="str">
        <f t="shared" si="5"/>
        <v>CRO-W/U-B17-LHS</v>
      </c>
      <c r="Z134"/>
      <c r="AD134"/>
    </row>
    <row r="135" spans="1:30" x14ac:dyDescent="0.3">
      <c r="A135" s="62">
        <f t="shared" si="6"/>
        <v>132</v>
      </c>
      <c r="B135" s="66"/>
      <c r="C135" s="61"/>
      <c r="D135" s="61"/>
      <c r="E135" s="61"/>
      <c r="F135" s="20" t="s">
        <v>102</v>
      </c>
      <c r="G135" s="62">
        <f>G134</f>
        <v>610</v>
      </c>
      <c r="H135" s="62">
        <f>H134</f>
        <v>300</v>
      </c>
      <c r="I135" s="62">
        <v>1</v>
      </c>
      <c r="J135" s="69" t="s">
        <v>184</v>
      </c>
      <c r="K135" s="6"/>
      <c r="L135" s="62"/>
      <c r="M135" s="61">
        <v>3</v>
      </c>
      <c r="N135" s="61">
        <v>3</v>
      </c>
      <c r="O135" s="61">
        <v>3</v>
      </c>
      <c r="P135" s="61">
        <v>3</v>
      </c>
      <c r="Q135" s="13"/>
      <c r="R135" s="8"/>
      <c r="S135" s="8"/>
      <c r="T135" s="8"/>
      <c r="U135" s="8"/>
      <c r="V135" s="8"/>
      <c r="W135" s="9" t="s">
        <v>170</v>
      </c>
      <c r="X135" s="23" t="str">
        <f t="shared" si="5"/>
        <v>CRO-W/U-B17-RHS</v>
      </c>
      <c r="Z135"/>
      <c r="AD135"/>
    </row>
    <row r="136" spans="1:30" x14ac:dyDescent="0.3">
      <c r="A136" s="62">
        <f t="shared" si="6"/>
        <v>133</v>
      </c>
      <c r="B136" s="61"/>
      <c r="C136" s="76" t="s">
        <v>137</v>
      </c>
      <c r="D136" s="77"/>
      <c r="E136" s="78"/>
      <c r="F136" s="20" t="s">
        <v>103</v>
      </c>
      <c r="G136" s="62">
        <f>D134-36</f>
        <v>900</v>
      </c>
      <c r="H136" s="62">
        <f>H135</f>
        <v>300</v>
      </c>
      <c r="I136" s="62">
        <v>1</v>
      </c>
      <c r="J136" s="146" t="s">
        <v>185</v>
      </c>
      <c r="K136" s="61"/>
      <c r="L136" s="61"/>
      <c r="M136" s="66">
        <v>1</v>
      </c>
      <c r="N136" s="66">
        <v>1</v>
      </c>
      <c r="O136" s="66">
        <v>1</v>
      </c>
      <c r="P136" s="66">
        <v>1</v>
      </c>
      <c r="Q136" s="13"/>
      <c r="R136" s="8"/>
      <c r="S136" s="8"/>
      <c r="T136" s="8"/>
      <c r="U136" s="8"/>
      <c r="V136" s="8"/>
      <c r="W136" s="9" t="s">
        <v>170</v>
      </c>
      <c r="X136" s="23" t="str">
        <f t="shared" si="5"/>
        <v>CRO-W/U-B17-TOP</v>
      </c>
      <c r="Z136"/>
      <c r="AD136"/>
    </row>
    <row r="137" spans="1:30" x14ac:dyDescent="0.3">
      <c r="A137" s="62">
        <f t="shared" si="6"/>
        <v>134</v>
      </c>
      <c r="B137" s="61"/>
      <c r="C137" s="61"/>
      <c r="D137" s="61"/>
      <c r="E137" s="61"/>
      <c r="F137" s="20" t="s">
        <v>104</v>
      </c>
      <c r="G137" s="62">
        <f>G136</f>
        <v>900</v>
      </c>
      <c r="H137" s="62">
        <f>H135</f>
        <v>300</v>
      </c>
      <c r="I137" s="62">
        <v>1</v>
      </c>
      <c r="J137" s="146" t="s">
        <v>185</v>
      </c>
      <c r="K137" s="61"/>
      <c r="L137" s="61"/>
      <c r="M137" s="66">
        <v>1</v>
      </c>
      <c r="N137" s="66">
        <v>1</v>
      </c>
      <c r="O137" s="66">
        <v>1</v>
      </c>
      <c r="P137" s="66">
        <v>1</v>
      </c>
      <c r="Q137" s="13"/>
      <c r="R137" s="8"/>
      <c r="S137" s="8"/>
      <c r="T137" s="8"/>
      <c r="U137" s="8"/>
      <c r="V137" s="8"/>
      <c r="W137" s="9" t="s">
        <v>170</v>
      </c>
      <c r="X137" s="23" t="str">
        <f t="shared" si="5"/>
        <v>CRO-W/U-B17-BTM</v>
      </c>
      <c r="Z137"/>
      <c r="AD137"/>
    </row>
    <row r="138" spans="1:30" x14ac:dyDescent="0.3">
      <c r="A138" s="62">
        <f t="shared" si="6"/>
        <v>135</v>
      </c>
      <c r="B138" s="61"/>
      <c r="C138" s="62"/>
      <c r="D138" s="62"/>
      <c r="E138" s="62"/>
      <c r="F138" s="20" t="s">
        <v>105</v>
      </c>
      <c r="G138" s="62">
        <f>C134-36+16</f>
        <v>590</v>
      </c>
      <c r="H138" s="62">
        <f>D134-36+16</f>
        <v>916</v>
      </c>
      <c r="I138" s="62">
        <v>1</v>
      </c>
      <c r="J138" s="146" t="s">
        <v>186</v>
      </c>
      <c r="K138" s="6" t="s">
        <v>15</v>
      </c>
      <c r="L138" s="62"/>
      <c r="M138" s="62"/>
      <c r="N138" s="62"/>
      <c r="O138" s="62"/>
      <c r="P138" s="62"/>
      <c r="Q138" s="13"/>
      <c r="R138" s="8"/>
      <c r="S138" s="8"/>
      <c r="T138" s="8"/>
      <c r="U138" s="8"/>
      <c r="V138" s="8"/>
      <c r="W138" s="9" t="s">
        <v>170</v>
      </c>
      <c r="X138" s="23" t="str">
        <f t="shared" si="5"/>
        <v>CRO-W/U-B17-BACK UP</v>
      </c>
      <c r="Z138"/>
      <c r="AD138"/>
    </row>
    <row r="139" spans="1:30" x14ac:dyDescent="0.3">
      <c r="A139" s="62">
        <f t="shared" si="6"/>
        <v>136</v>
      </c>
      <c r="B139" s="26" t="s">
        <v>171</v>
      </c>
      <c r="C139" s="26">
        <f>1960+120</f>
        <v>2080</v>
      </c>
      <c r="D139" s="26">
        <f>1168+1168+1168</f>
        <v>3504</v>
      </c>
      <c r="E139" s="26">
        <v>465</v>
      </c>
      <c r="F139" s="22" t="s">
        <v>176</v>
      </c>
      <c r="G139" s="13">
        <f>2400</f>
        <v>2400</v>
      </c>
      <c r="H139" s="13">
        <v>100</v>
      </c>
      <c r="I139" s="13">
        <v>8</v>
      </c>
      <c r="J139" s="157" t="s">
        <v>172</v>
      </c>
      <c r="K139" s="6"/>
      <c r="L139" s="62"/>
      <c r="M139" s="61">
        <v>3</v>
      </c>
      <c r="N139" s="61">
        <v>3</v>
      </c>
      <c r="O139" s="61">
        <v>3</v>
      </c>
      <c r="P139" s="61">
        <v>3</v>
      </c>
      <c r="Q139" s="13"/>
      <c r="R139" s="8"/>
      <c r="S139" s="8"/>
      <c r="T139" s="8"/>
      <c r="U139" s="8"/>
      <c r="V139" s="8"/>
      <c r="W139" s="9" t="s">
        <v>171</v>
      </c>
      <c r="X139" s="23" t="str">
        <f t="shared" si="5"/>
        <v>MBR-WB-B18-CLR-FRAMES</v>
      </c>
      <c r="Z139"/>
      <c r="AD139"/>
    </row>
    <row r="140" spans="1:30" x14ac:dyDescent="0.3">
      <c r="A140" s="62">
        <f t="shared" si="6"/>
        <v>137</v>
      </c>
      <c r="B140" s="13"/>
      <c r="C140" s="13"/>
      <c r="D140" s="13"/>
      <c r="E140" s="13"/>
      <c r="F140" s="22" t="s">
        <v>107</v>
      </c>
      <c r="G140" s="13">
        <v>2100</v>
      </c>
      <c r="H140" s="13">
        <v>100</v>
      </c>
      <c r="I140" s="13">
        <v>1</v>
      </c>
      <c r="J140" s="157" t="s">
        <v>172</v>
      </c>
      <c r="K140" s="6"/>
      <c r="L140" s="13"/>
      <c r="M140" s="61">
        <v>3</v>
      </c>
      <c r="N140" s="61">
        <v>3</v>
      </c>
      <c r="O140" s="61">
        <v>3</v>
      </c>
      <c r="P140" s="61">
        <v>3</v>
      </c>
      <c r="Q140" s="13"/>
      <c r="R140" s="8"/>
      <c r="S140" s="8"/>
      <c r="T140" s="8"/>
      <c r="U140" s="8"/>
      <c r="V140" s="8"/>
      <c r="W140" s="9" t="s">
        <v>171</v>
      </c>
      <c r="X140" s="23" t="str">
        <f t="shared" si="5"/>
        <v>MBR-WB-B18-FILLERS</v>
      </c>
      <c r="Z140"/>
      <c r="AD140"/>
    </row>
    <row r="141" spans="1:30" x14ac:dyDescent="0.3">
      <c r="A141" s="62">
        <f t="shared" si="6"/>
        <v>138</v>
      </c>
      <c r="B141" s="62"/>
      <c r="C141" s="62"/>
      <c r="D141" s="62"/>
      <c r="E141" s="62"/>
      <c r="F141" s="20" t="s">
        <v>177</v>
      </c>
      <c r="G141" s="62">
        <v>2400</v>
      </c>
      <c r="H141" s="62">
        <v>100</v>
      </c>
      <c r="I141" s="62">
        <v>5</v>
      </c>
      <c r="J141" s="20" t="s">
        <v>132</v>
      </c>
      <c r="K141" s="61"/>
      <c r="L141" s="61"/>
      <c r="M141" s="61">
        <v>1</v>
      </c>
      <c r="N141" s="61">
        <v>1</v>
      </c>
      <c r="O141" s="61">
        <v>1</v>
      </c>
      <c r="P141" s="61">
        <v>1</v>
      </c>
      <c r="Q141" s="62"/>
      <c r="R141" s="8"/>
      <c r="S141" s="8"/>
      <c r="T141" s="8"/>
      <c r="U141" s="8"/>
      <c r="V141" s="8"/>
      <c r="W141" s="9" t="s">
        <v>171</v>
      </c>
      <c r="X141" s="23" t="str">
        <f t="shared" si="5"/>
        <v>MBR-WB-B18-FAB-FRAMES</v>
      </c>
      <c r="Z141"/>
      <c r="AD141"/>
    </row>
    <row r="142" spans="1:30" x14ac:dyDescent="0.3">
      <c r="A142" s="62">
        <f t="shared" si="6"/>
        <v>139</v>
      </c>
      <c r="B142" s="153" t="s">
        <v>175</v>
      </c>
      <c r="C142" s="154"/>
      <c r="D142" s="154"/>
      <c r="E142" s="155"/>
      <c r="F142" s="22" t="s">
        <v>173</v>
      </c>
      <c r="G142" s="143">
        <f>C139-120-36-27</f>
        <v>1897</v>
      </c>
      <c r="H142" s="143">
        <v>1210</v>
      </c>
      <c r="I142" s="62">
        <v>3</v>
      </c>
      <c r="J142" s="149" t="s">
        <v>174</v>
      </c>
      <c r="K142" s="6"/>
      <c r="L142" s="62"/>
      <c r="M142" s="61">
        <v>4</v>
      </c>
      <c r="N142" s="61">
        <v>4</v>
      </c>
      <c r="O142" s="61">
        <v>4</v>
      </c>
      <c r="P142" s="61">
        <v>4</v>
      </c>
      <c r="Q142" s="13"/>
      <c r="R142" s="8"/>
      <c r="S142" s="8"/>
      <c r="T142" s="8"/>
      <c r="U142" s="8"/>
      <c r="V142" s="8"/>
      <c r="W142" s="9" t="s">
        <v>171</v>
      </c>
      <c r="X142" s="23" t="str">
        <f t="shared" si="5"/>
        <v>MBR-WB-B18-SLD DOORS</v>
      </c>
      <c r="Z142"/>
      <c r="AD142"/>
    </row>
    <row r="143" spans="1:30" x14ac:dyDescent="0.3">
      <c r="A143" s="62">
        <f t="shared" si="6"/>
        <v>140</v>
      </c>
      <c r="B143" s="13"/>
      <c r="C143" s="13"/>
      <c r="D143" s="13"/>
      <c r="E143" s="13"/>
      <c r="F143" s="22" t="s">
        <v>165</v>
      </c>
      <c r="G143" s="13">
        <f>2400</f>
        <v>2400</v>
      </c>
      <c r="H143" s="145">
        <f>120</f>
        <v>120</v>
      </c>
      <c r="I143" s="13">
        <v>2</v>
      </c>
      <c r="J143" s="157" t="s">
        <v>172</v>
      </c>
      <c r="K143" s="6"/>
      <c r="L143" s="62"/>
      <c r="M143" s="61">
        <v>3</v>
      </c>
      <c r="N143" s="61">
        <v>3</v>
      </c>
      <c r="O143" s="61">
        <v>3</v>
      </c>
      <c r="P143" s="61">
        <v>3</v>
      </c>
      <c r="Q143" s="13"/>
      <c r="R143" s="8"/>
      <c r="S143" s="8"/>
      <c r="T143" s="8"/>
      <c r="U143" s="8"/>
      <c r="V143" s="8"/>
      <c r="W143" s="9" t="s">
        <v>171</v>
      </c>
      <c r="X143" s="23" t="str">
        <f t="shared" si="5"/>
        <v>MBR-WB-B18-SKIRTING</v>
      </c>
      <c r="Z143"/>
      <c r="AD143"/>
    </row>
    <row r="144" spans="1:30" x14ac:dyDescent="0.3">
      <c r="A144" s="62">
        <f t="shared" si="6"/>
        <v>141</v>
      </c>
      <c r="B144" s="13"/>
      <c r="C144" s="150" t="s">
        <v>142</v>
      </c>
      <c r="D144" s="151"/>
      <c r="E144" s="152"/>
      <c r="F144" s="22" t="s">
        <v>143</v>
      </c>
      <c r="G144" s="13">
        <v>2400</v>
      </c>
      <c r="H144" s="13">
        <v>100</v>
      </c>
      <c r="I144" s="13">
        <v>8</v>
      </c>
      <c r="J144" s="20" t="s">
        <v>132</v>
      </c>
      <c r="K144" s="61"/>
      <c r="L144" s="61"/>
      <c r="M144" s="61">
        <v>1</v>
      </c>
      <c r="N144" s="61">
        <v>1</v>
      </c>
      <c r="O144" s="61">
        <v>1</v>
      </c>
      <c r="P144" s="61">
        <v>1</v>
      </c>
      <c r="Q144" s="13"/>
      <c r="R144" s="8"/>
      <c r="S144" s="8"/>
      <c r="T144" s="8"/>
      <c r="U144" s="8"/>
      <c r="V144" s="8"/>
      <c r="W144" s="9" t="s">
        <v>171</v>
      </c>
      <c r="X144" s="23" t="str">
        <f t="shared" si="5"/>
        <v>MBR-WB-B18-LOFT FRAMES</v>
      </c>
      <c r="Z144"/>
      <c r="AD144"/>
    </row>
    <row r="145" spans="1:30" x14ac:dyDescent="0.3">
      <c r="A145" s="62">
        <f t="shared" si="6"/>
        <v>142</v>
      </c>
      <c r="B145" s="13"/>
      <c r="C145" s="13"/>
      <c r="D145" s="13"/>
      <c r="E145" s="13"/>
      <c r="F145" s="22" t="s">
        <v>144</v>
      </c>
      <c r="G145" s="62">
        <v>2400</v>
      </c>
      <c r="H145" s="62">
        <v>100</v>
      </c>
      <c r="I145" s="13">
        <v>4</v>
      </c>
      <c r="J145" s="157" t="s">
        <v>172</v>
      </c>
      <c r="K145" s="6"/>
      <c r="L145" s="62"/>
      <c r="M145" s="61">
        <v>3</v>
      </c>
      <c r="N145" s="61">
        <v>3</v>
      </c>
      <c r="O145" s="61">
        <v>3</v>
      </c>
      <c r="P145" s="61">
        <v>3</v>
      </c>
      <c r="Q145" s="13"/>
      <c r="R145" s="8"/>
      <c r="S145" s="8"/>
      <c r="T145" s="8"/>
      <c r="U145" s="8"/>
      <c r="V145" s="8"/>
      <c r="W145" s="9" t="s">
        <v>171</v>
      </c>
      <c r="X145" s="23" t="str">
        <f t="shared" si="5"/>
        <v>MBR-WB-B18-LOFT FILLERS</v>
      </c>
      <c r="Z145"/>
      <c r="AD145"/>
    </row>
    <row r="146" spans="1:30" x14ac:dyDescent="0.3">
      <c r="A146" s="62">
        <f t="shared" si="6"/>
        <v>143</v>
      </c>
      <c r="B146" s="13"/>
      <c r="C146" s="13"/>
      <c r="D146" s="13"/>
      <c r="E146" s="13"/>
      <c r="F146" s="22" t="s">
        <v>147</v>
      </c>
      <c r="G146" s="13">
        <f>830-2</f>
        <v>828</v>
      </c>
      <c r="H146" s="13">
        <f>576-2</f>
        <v>574</v>
      </c>
      <c r="I146" s="13">
        <v>6</v>
      </c>
      <c r="J146" s="139" t="s">
        <v>178</v>
      </c>
      <c r="K146" s="6"/>
      <c r="L146" s="13"/>
      <c r="M146" s="61">
        <v>3</v>
      </c>
      <c r="N146" s="61">
        <v>3</v>
      </c>
      <c r="O146" s="61">
        <v>3</v>
      </c>
      <c r="P146" s="61">
        <v>3</v>
      </c>
      <c r="Q146" s="13"/>
      <c r="R146" s="8"/>
      <c r="S146" s="8"/>
      <c r="T146" s="8"/>
      <c r="U146" s="8"/>
      <c r="V146" s="8"/>
      <c r="W146" s="9" t="s">
        <v>171</v>
      </c>
      <c r="X146" s="23" t="str">
        <f t="shared" si="5"/>
        <v>MBR-WB-B18-LOFT SHUTTERS</v>
      </c>
      <c r="Z146"/>
      <c r="AD146"/>
    </row>
    <row r="147" spans="1:30" x14ac:dyDescent="0.3">
      <c r="A147" s="62">
        <f t="shared" si="6"/>
        <v>144</v>
      </c>
      <c r="B147" s="26" t="s">
        <v>179</v>
      </c>
      <c r="C147" s="26">
        <f>2040+120</f>
        <v>2160</v>
      </c>
      <c r="D147" s="26">
        <f>942+943</f>
        <v>1885</v>
      </c>
      <c r="E147" s="26">
        <f>470</f>
        <v>470</v>
      </c>
      <c r="F147" s="22" t="s">
        <v>176</v>
      </c>
      <c r="G147" s="13">
        <v>2400</v>
      </c>
      <c r="H147" s="13">
        <v>100</v>
      </c>
      <c r="I147" s="13">
        <v>6</v>
      </c>
      <c r="J147" s="156" t="s">
        <v>181</v>
      </c>
      <c r="K147" s="6"/>
      <c r="L147" s="62"/>
      <c r="M147" s="61">
        <v>3</v>
      </c>
      <c r="N147" s="61">
        <v>3</v>
      </c>
      <c r="O147" s="61">
        <v>3</v>
      </c>
      <c r="P147" s="61">
        <v>3</v>
      </c>
      <c r="Q147" s="13"/>
      <c r="R147" s="8"/>
      <c r="S147" s="8"/>
      <c r="T147" s="8"/>
      <c r="U147" s="8"/>
      <c r="V147" s="8"/>
      <c r="W147" s="9" t="s">
        <v>179</v>
      </c>
      <c r="X147" s="23" t="str">
        <f t="shared" si="5"/>
        <v>CBR-WB-B19-CLR-FRAMES</v>
      </c>
      <c r="Z147"/>
      <c r="AD147"/>
    </row>
    <row r="148" spans="1:30" x14ac:dyDescent="0.3">
      <c r="A148" s="62">
        <f t="shared" si="6"/>
        <v>145</v>
      </c>
      <c r="B148" s="62"/>
      <c r="C148" s="62"/>
      <c r="D148" s="62"/>
      <c r="E148" s="62"/>
      <c r="F148" s="20" t="s">
        <v>177</v>
      </c>
      <c r="G148" s="62">
        <v>2400</v>
      </c>
      <c r="H148" s="62">
        <v>100</v>
      </c>
      <c r="I148" s="13">
        <v>4</v>
      </c>
      <c r="J148" s="20" t="s">
        <v>132</v>
      </c>
      <c r="K148" s="61"/>
      <c r="L148" s="61"/>
      <c r="M148" s="61">
        <v>1</v>
      </c>
      <c r="N148" s="61">
        <v>1</v>
      </c>
      <c r="O148" s="61">
        <v>1</v>
      </c>
      <c r="P148" s="61">
        <v>1</v>
      </c>
      <c r="Q148" s="13"/>
      <c r="R148" s="8"/>
      <c r="S148" s="8"/>
      <c r="T148" s="8"/>
      <c r="U148" s="8"/>
      <c r="V148" s="8"/>
      <c r="W148" s="9" t="s">
        <v>179</v>
      </c>
      <c r="X148" s="23" t="str">
        <f t="shared" si="5"/>
        <v>CBR-WB-B19-FAB-FRAMES</v>
      </c>
      <c r="Z148"/>
      <c r="AD148"/>
    </row>
    <row r="149" spans="1:30" x14ac:dyDescent="0.3">
      <c r="A149" s="62">
        <f t="shared" si="6"/>
        <v>146</v>
      </c>
      <c r="B149" s="153" t="s">
        <v>175</v>
      </c>
      <c r="C149" s="154"/>
      <c r="D149" s="154"/>
      <c r="E149" s="155"/>
      <c r="F149" s="22" t="s">
        <v>173</v>
      </c>
      <c r="G149" s="13">
        <f>C147-120-36+27</f>
        <v>2031</v>
      </c>
      <c r="H149" s="13">
        <f>D147/2-18+25+0.5</f>
        <v>950</v>
      </c>
      <c r="I149" s="13">
        <v>2</v>
      </c>
      <c r="J149" s="149" t="s">
        <v>188</v>
      </c>
      <c r="K149" s="6"/>
      <c r="L149" s="62"/>
      <c r="M149" s="61">
        <v>4</v>
      </c>
      <c r="N149" s="61">
        <v>4</v>
      </c>
      <c r="O149" s="61">
        <v>4</v>
      </c>
      <c r="P149" s="61">
        <v>4</v>
      </c>
      <c r="Q149" s="13"/>
      <c r="R149" s="8"/>
      <c r="S149" s="8"/>
      <c r="T149" s="8"/>
      <c r="U149" s="8"/>
      <c r="V149" s="8"/>
      <c r="W149" s="9" t="s">
        <v>179</v>
      </c>
      <c r="X149" s="23" t="str">
        <f t="shared" si="5"/>
        <v>CBR-WB-B19-SLD DOORS</v>
      </c>
      <c r="Z149"/>
      <c r="AD149"/>
    </row>
    <row r="150" spans="1:30" x14ac:dyDescent="0.3">
      <c r="A150" s="62">
        <f t="shared" si="6"/>
        <v>147</v>
      </c>
      <c r="B150" s="62"/>
      <c r="C150" s="62"/>
      <c r="D150" s="62"/>
      <c r="E150" s="62"/>
      <c r="F150" s="144" t="s">
        <v>180</v>
      </c>
      <c r="G150" s="141">
        <f>2160</f>
        <v>2160</v>
      </c>
      <c r="H150" s="143">
        <f>600</f>
        <v>600</v>
      </c>
      <c r="I150" s="62">
        <v>1</v>
      </c>
      <c r="J150" s="156" t="s">
        <v>181</v>
      </c>
      <c r="K150" s="6"/>
      <c r="L150" s="62"/>
      <c r="M150" s="61">
        <v>3</v>
      </c>
      <c r="N150" s="61">
        <v>3</v>
      </c>
      <c r="O150" s="61">
        <v>3</v>
      </c>
      <c r="P150" s="61">
        <v>3</v>
      </c>
      <c r="Q150" s="62"/>
      <c r="R150" s="8"/>
      <c r="S150" s="8"/>
      <c r="T150" s="8"/>
      <c r="U150" s="8"/>
      <c r="V150" s="8"/>
      <c r="W150" s="9" t="s">
        <v>179</v>
      </c>
      <c r="X150" s="23" t="str">
        <f t="shared" si="5"/>
        <v>CBR-WB-B19-EXPO PANEL</v>
      </c>
      <c r="Z150"/>
      <c r="AD150"/>
    </row>
    <row r="151" spans="1:30" x14ac:dyDescent="0.3">
      <c r="A151" s="62">
        <f t="shared" si="6"/>
        <v>148</v>
      </c>
      <c r="B151" s="62"/>
      <c r="C151" s="62"/>
      <c r="D151" s="62"/>
      <c r="E151" s="62"/>
      <c r="F151" s="22" t="s">
        <v>165</v>
      </c>
      <c r="G151" s="13">
        <f>1900</f>
        <v>1900</v>
      </c>
      <c r="H151" s="145">
        <f>120</f>
        <v>120</v>
      </c>
      <c r="I151" s="13">
        <v>1</v>
      </c>
      <c r="J151" s="156" t="s">
        <v>181</v>
      </c>
      <c r="K151" s="6"/>
      <c r="L151" s="62"/>
      <c r="M151" s="61">
        <v>3</v>
      </c>
      <c r="N151" s="61">
        <v>3</v>
      </c>
      <c r="O151" s="61">
        <v>3</v>
      </c>
      <c r="P151" s="61">
        <v>3</v>
      </c>
      <c r="Q151" s="13"/>
      <c r="R151" s="8"/>
      <c r="S151" s="8"/>
      <c r="T151" s="8"/>
      <c r="U151" s="8"/>
      <c r="V151" s="8"/>
      <c r="W151" s="9" t="s">
        <v>179</v>
      </c>
      <c r="X151" s="23" t="str">
        <f t="shared" si="5"/>
        <v>CBR-WB-B19-SKIRTING</v>
      </c>
      <c r="Z151"/>
      <c r="AD151"/>
    </row>
    <row r="152" spans="1:30" x14ac:dyDescent="0.3">
      <c r="A152" s="62">
        <f t="shared" si="6"/>
        <v>149</v>
      </c>
      <c r="B152" s="62"/>
      <c r="C152" s="150" t="s">
        <v>142</v>
      </c>
      <c r="D152" s="151"/>
      <c r="E152" s="152"/>
      <c r="F152" s="22" t="s">
        <v>143</v>
      </c>
      <c r="G152" s="13">
        <f>2400</f>
        <v>2400</v>
      </c>
      <c r="H152" s="13">
        <v>100</v>
      </c>
      <c r="I152" s="13">
        <v>8</v>
      </c>
      <c r="J152" s="20" t="s">
        <v>132</v>
      </c>
      <c r="K152" s="61"/>
      <c r="L152" s="61"/>
      <c r="M152" s="61">
        <v>1</v>
      </c>
      <c r="N152" s="61">
        <v>1</v>
      </c>
      <c r="O152" s="61">
        <v>1</v>
      </c>
      <c r="P152" s="61">
        <v>1</v>
      </c>
      <c r="Q152" s="13"/>
      <c r="R152" s="8"/>
      <c r="S152" s="8"/>
      <c r="T152" s="8"/>
      <c r="U152" s="8"/>
      <c r="V152" s="8"/>
      <c r="W152" s="9" t="s">
        <v>179</v>
      </c>
      <c r="X152" s="23" t="str">
        <f t="shared" si="5"/>
        <v>CBR-WB-B19-LOFT FRAMES</v>
      </c>
      <c r="Z152"/>
      <c r="AD152"/>
    </row>
    <row r="153" spans="1:30" x14ac:dyDescent="0.3">
      <c r="A153" s="62">
        <f t="shared" si="6"/>
        <v>150</v>
      </c>
      <c r="B153" s="62"/>
      <c r="C153" s="62"/>
      <c r="D153" s="62"/>
      <c r="E153" s="62"/>
      <c r="F153" s="22" t="s">
        <v>144</v>
      </c>
      <c r="G153" s="62">
        <f>2400</f>
        <v>2400</v>
      </c>
      <c r="H153" s="62">
        <v>100</v>
      </c>
      <c r="I153" s="13">
        <v>4</v>
      </c>
      <c r="J153" s="156" t="s">
        <v>181</v>
      </c>
      <c r="K153" s="6"/>
      <c r="L153" s="62"/>
      <c r="M153" s="61">
        <v>3</v>
      </c>
      <c r="N153" s="61">
        <v>3</v>
      </c>
      <c r="O153" s="61">
        <v>3</v>
      </c>
      <c r="P153" s="61">
        <v>3</v>
      </c>
      <c r="Q153" s="13"/>
      <c r="R153" s="8"/>
      <c r="S153" s="8"/>
      <c r="T153" s="8"/>
      <c r="U153" s="8"/>
      <c r="V153" s="8"/>
      <c r="W153" s="9" t="s">
        <v>179</v>
      </c>
      <c r="X153" s="23" t="str">
        <f t="shared" si="5"/>
        <v>CBR-WB-B19-LOFT FILLERS</v>
      </c>
      <c r="Z153"/>
      <c r="AD153"/>
    </row>
    <row r="154" spans="1:30" x14ac:dyDescent="0.3">
      <c r="A154" s="62">
        <f t="shared" si="6"/>
        <v>151</v>
      </c>
      <c r="B154" s="62"/>
      <c r="C154" s="62"/>
      <c r="D154" s="62"/>
      <c r="E154" s="62"/>
      <c r="F154" s="22" t="s">
        <v>182</v>
      </c>
      <c r="G154" s="13">
        <f>1260</f>
        <v>1260</v>
      </c>
      <c r="H154" s="143">
        <f>600</f>
        <v>600</v>
      </c>
      <c r="I154" s="13">
        <v>1</v>
      </c>
      <c r="J154" s="156" t="s">
        <v>181</v>
      </c>
      <c r="K154" s="6"/>
      <c r="L154" s="62"/>
      <c r="M154" s="61">
        <v>3</v>
      </c>
      <c r="N154" s="61">
        <v>3</v>
      </c>
      <c r="O154" s="61">
        <v>3</v>
      </c>
      <c r="P154" s="61">
        <v>3</v>
      </c>
      <c r="Q154" s="13"/>
      <c r="R154" s="8"/>
      <c r="S154" s="8"/>
      <c r="T154" s="8"/>
      <c r="U154" s="8"/>
      <c r="V154" s="8"/>
      <c r="W154" s="9" t="s">
        <v>179</v>
      </c>
      <c r="X154" s="23" t="str">
        <f t="shared" si="5"/>
        <v>CBR-WB-B19-LOFT BTM EXPO</v>
      </c>
      <c r="Z154"/>
      <c r="AD154"/>
    </row>
    <row r="155" spans="1:30" x14ac:dyDescent="0.3">
      <c r="A155" s="62">
        <f t="shared" si="6"/>
        <v>152</v>
      </c>
      <c r="B155" s="13"/>
      <c r="C155" s="13"/>
      <c r="D155" s="13"/>
      <c r="E155" s="13"/>
      <c r="F155" s="22" t="s">
        <v>147</v>
      </c>
      <c r="G155" s="13">
        <f>770-50-2</f>
        <v>718</v>
      </c>
      <c r="H155" s="141">
        <f>459-2</f>
        <v>457</v>
      </c>
      <c r="I155" s="141">
        <v>4</v>
      </c>
      <c r="J155" s="156" t="s">
        <v>181</v>
      </c>
      <c r="K155" s="6"/>
      <c r="L155" s="62"/>
      <c r="M155" s="61">
        <v>3</v>
      </c>
      <c r="N155" s="61">
        <v>3</v>
      </c>
      <c r="O155" s="61">
        <v>3</v>
      </c>
      <c r="P155" s="61">
        <v>3</v>
      </c>
      <c r="Q155" s="13"/>
      <c r="R155" s="8"/>
      <c r="S155" s="8"/>
      <c r="T155" s="8"/>
      <c r="U155" s="8"/>
      <c r="V155" s="8"/>
      <c r="W155" s="9" t="s">
        <v>179</v>
      </c>
      <c r="X155" s="23" t="str">
        <f t="shared" si="5"/>
        <v>CBR-WB-B19-LOFT SHUTTERS</v>
      </c>
      <c r="Z155"/>
      <c r="AD155"/>
    </row>
    <row r="156" spans="1:30" x14ac:dyDescent="0.3">
      <c r="A156" s="62">
        <f t="shared" si="6"/>
        <v>153</v>
      </c>
      <c r="B156" s="13"/>
      <c r="C156" s="13"/>
      <c r="D156" s="13"/>
      <c r="E156" s="13"/>
      <c r="F156" s="22" t="s">
        <v>147</v>
      </c>
      <c r="G156" s="62">
        <f>770-50-2</f>
        <v>718</v>
      </c>
      <c r="H156" s="141">
        <f>403-2</f>
        <v>401</v>
      </c>
      <c r="I156" s="141">
        <v>3</v>
      </c>
      <c r="J156" s="156" t="s">
        <v>181</v>
      </c>
      <c r="K156" s="6"/>
      <c r="L156" s="62"/>
      <c r="M156" s="61">
        <v>3</v>
      </c>
      <c r="N156" s="61">
        <v>3</v>
      </c>
      <c r="O156" s="61">
        <v>3</v>
      </c>
      <c r="P156" s="61">
        <v>3</v>
      </c>
      <c r="Q156" s="13"/>
      <c r="R156" s="8"/>
      <c r="S156" s="8"/>
      <c r="T156" s="8"/>
      <c r="U156" s="8"/>
      <c r="V156" s="8"/>
      <c r="W156" s="9" t="s">
        <v>179</v>
      </c>
      <c r="X156" s="23" t="str">
        <f t="shared" si="5"/>
        <v>CBR-WB-B19-LOFT SHUTTERS</v>
      </c>
      <c r="Z156"/>
      <c r="AD156"/>
    </row>
    <row r="157" spans="1:30" ht="38.4" customHeight="1" x14ac:dyDescent="0.3">
      <c r="A157" s="70" t="s">
        <v>11</v>
      </c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2"/>
      <c r="R157" s="21"/>
      <c r="S157" s="21"/>
      <c r="T157" s="21"/>
      <c r="U157" s="21"/>
      <c r="V157" s="21"/>
      <c r="Z157"/>
      <c r="AD157"/>
    </row>
    <row r="158" spans="1:30" x14ac:dyDescent="0.3">
      <c r="R158" s="15"/>
      <c r="S158" s="15"/>
      <c r="T158" s="15"/>
      <c r="U158" s="15"/>
      <c r="V158" s="15"/>
      <c r="Z158"/>
      <c r="AD158"/>
    </row>
    <row r="159" spans="1:30" x14ac:dyDescent="0.3">
      <c r="Z159"/>
      <c r="AD159"/>
    </row>
    <row r="160" spans="1:30" x14ac:dyDescent="0.3">
      <c r="Z160"/>
      <c r="AD160"/>
    </row>
    <row r="161" spans="6:30" x14ac:dyDescent="0.3">
      <c r="Z161"/>
      <c r="AD161"/>
    </row>
    <row r="162" spans="6:30" x14ac:dyDescent="0.3">
      <c r="Z162"/>
      <c r="AD162"/>
    </row>
    <row r="163" spans="6:30" x14ac:dyDescent="0.3">
      <c r="Z163"/>
      <c r="AD163"/>
    </row>
    <row r="164" spans="6:30" x14ac:dyDescent="0.3">
      <c r="Z164"/>
      <c r="AD164"/>
    </row>
    <row r="165" spans="6:30" x14ac:dyDescent="0.3">
      <c r="Z165"/>
      <c r="AD165"/>
    </row>
    <row r="166" spans="6:30" x14ac:dyDescent="0.3">
      <c r="Z166"/>
      <c r="AD166"/>
    </row>
    <row r="167" spans="6:30" x14ac:dyDescent="0.3">
      <c r="Z167"/>
      <c r="AD167"/>
    </row>
    <row r="168" spans="6:30" x14ac:dyDescent="0.3">
      <c r="Z168"/>
      <c r="AD168"/>
    </row>
    <row r="169" spans="6:30" x14ac:dyDescent="0.3">
      <c r="Z169"/>
      <c r="AD169"/>
    </row>
    <row r="170" spans="6:30" x14ac:dyDescent="0.3">
      <c r="J170" s="23"/>
      <c r="K170" s="9"/>
      <c r="R170" s="9"/>
      <c r="S170" s="9"/>
      <c r="T170" s="9"/>
      <c r="U170" s="9"/>
      <c r="V170" s="9"/>
      <c r="Z170"/>
      <c r="AD170"/>
    </row>
    <row r="171" spans="6:30" x14ac:dyDescent="0.3">
      <c r="F171" s="9"/>
      <c r="J171" s="23"/>
      <c r="K171" s="9"/>
      <c r="R171" s="9"/>
      <c r="S171" s="9"/>
      <c r="T171" s="9"/>
      <c r="U171" s="9"/>
      <c r="V171" s="9"/>
      <c r="Z171"/>
      <c r="AD171"/>
    </row>
    <row r="172" spans="6:30" x14ac:dyDescent="0.3">
      <c r="F172" s="9"/>
      <c r="J172" s="23"/>
      <c r="K172" s="9"/>
      <c r="R172" s="9"/>
      <c r="S172" s="9"/>
      <c r="T172" s="9"/>
      <c r="U172" s="9"/>
      <c r="V172" s="9"/>
      <c r="Z172"/>
      <c r="AD172"/>
    </row>
    <row r="173" spans="6:30" x14ac:dyDescent="0.3">
      <c r="F173" s="9"/>
      <c r="J173" s="23"/>
      <c r="K173" s="9"/>
      <c r="R173" s="9"/>
      <c r="S173" s="9"/>
      <c r="T173" s="9"/>
      <c r="U173" s="9"/>
      <c r="V173" s="9"/>
      <c r="Z173"/>
      <c r="AD173"/>
    </row>
    <row r="174" spans="6:30" x14ac:dyDescent="0.3">
      <c r="F174" s="9"/>
      <c r="J174" s="23"/>
      <c r="K174" s="9"/>
      <c r="R174" s="9"/>
      <c r="S174" s="9"/>
      <c r="T174" s="9"/>
      <c r="U174" s="9"/>
      <c r="V174" s="9"/>
      <c r="Z174"/>
      <c r="AD174"/>
    </row>
    <row r="175" spans="6:30" x14ac:dyDescent="0.3">
      <c r="F175" s="9"/>
      <c r="J175" s="23"/>
      <c r="K175" s="9"/>
      <c r="R175" s="9"/>
      <c r="S175" s="9"/>
      <c r="T175" s="9"/>
      <c r="U175" s="9"/>
      <c r="V175" s="9"/>
      <c r="Z175"/>
      <c r="AD175"/>
    </row>
    <row r="176" spans="6:30" x14ac:dyDescent="0.3">
      <c r="F176" s="9"/>
      <c r="J176" s="23"/>
      <c r="K176" s="9"/>
      <c r="R176" s="9"/>
      <c r="S176" s="9"/>
      <c r="T176" s="9"/>
      <c r="U176" s="9"/>
      <c r="V176" s="9"/>
      <c r="Z176"/>
      <c r="AD176"/>
    </row>
    <row r="177" spans="6:30" x14ac:dyDescent="0.3">
      <c r="F177" s="9"/>
      <c r="J177" s="23"/>
      <c r="K177" s="9"/>
      <c r="R177" s="9"/>
      <c r="S177" s="9"/>
      <c r="T177" s="9"/>
      <c r="U177" s="9"/>
      <c r="V177" s="9"/>
      <c r="Z177"/>
      <c r="AD177"/>
    </row>
    <row r="178" spans="6:30" x14ac:dyDescent="0.3">
      <c r="F178" s="9"/>
      <c r="J178" s="23"/>
      <c r="K178" s="9"/>
      <c r="R178" s="9"/>
      <c r="S178" s="9"/>
      <c r="T178" s="9"/>
      <c r="U178" s="9"/>
      <c r="V178" s="9"/>
      <c r="Z178"/>
      <c r="AD178"/>
    </row>
    <row r="179" spans="6:30" x14ac:dyDescent="0.3">
      <c r="F179" s="9"/>
      <c r="J179" s="23"/>
      <c r="K179" s="9"/>
      <c r="R179" s="9"/>
      <c r="S179" s="9"/>
      <c r="T179" s="9"/>
      <c r="U179" s="9"/>
      <c r="V179" s="9"/>
      <c r="Z179"/>
      <c r="AD179"/>
    </row>
    <row r="180" spans="6:30" x14ac:dyDescent="0.3">
      <c r="F180" s="9"/>
      <c r="J180" s="23"/>
      <c r="K180" s="9"/>
      <c r="R180" s="9"/>
      <c r="S180" s="9"/>
      <c r="T180" s="9"/>
      <c r="U180" s="9"/>
      <c r="V180" s="9"/>
      <c r="Z180"/>
      <c r="AD180"/>
    </row>
    <row r="181" spans="6:30" x14ac:dyDescent="0.3">
      <c r="F181" s="9"/>
      <c r="J181" s="23"/>
      <c r="K181" s="9"/>
      <c r="R181" s="9"/>
      <c r="S181" s="9"/>
      <c r="T181" s="9"/>
      <c r="U181" s="9"/>
      <c r="V181" s="9"/>
      <c r="Z181"/>
      <c r="AD181"/>
    </row>
    <row r="182" spans="6:30" x14ac:dyDescent="0.3">
      <c r="F182" s="9"/>
      <c r="J182" s="23"/>
      <c r="K182" s="9"/>
      <c r="R182" s="9"/>
      <c r="S182" s="9"/>
      <c r="T182" s="9"/>
      <c r="U182" s="9"/>
      <c r="V182" s="9"/>
      <c r="Z182"/>
      <c r="AD182"/>
    </row>
    <row r="183" spans="6:30" x14ac:dyDescent="0.3">
      <c r="F183" s="9"/>
      <c r="J183" s="23"/>
      <c r="K183" s="9"/>
      <c r="R183" s="9"/>
      <c r="S183" s="9"/>
      <c r="T183" s="9"/>
      <c r="U183" s="9"/>
      <c r="V183" s="9"/>
      <c r="Z183"/>
      <c r="AD183"/>
    </row>
    <row r="184" spans="6:30" x14ac:dyDescent="0.3">
      <c r="F184" s="9"/>
      <c r="J184" s="23"/>
      <c r="K184" s="9"/>
      <c r="R184" s="9"/>
      <c r="S184" s="9"/>
      <c r="T184" s="9"/>
      <c r="U184" s="9"/>
      <c r="V184" s="9"/>
      <c r="Z184"/>
      <c r="AD184"/>
    </row>
    <row r="185" spans="6:30" x14ac:dyDescent="0.3">
      <c r="F185" s="9"/>
      <c r="J185" s="23"/>
      <c r="K185" s="9"/>
      <c r="R185" s="9"/>
      <c r="S185" s="9"/>
      <c r="T185" s="9"/>
      <c r="U185" s="9"/>
      <c r="V185" s="9"/>
      <c r="Z185"/>
      <c r="AD185"/>
    </row>
    <row r="186" spans="6:30" x14ac:dyDescent="0.3">
      <c r="F186" s="9"/>
      <c r="J186" s="23"/>
      <c r="K186" s="9"/>
      <c r="R186" s="9"/>
      <c r="S186" s="9"/>
      <c r="T186" s="9"/>
      <c r="U186" s="9"/>
      <c r="V186" s="9"/>
      <c r="Z186"/>
      <c r="AD186"/>
    </row>
    <row r="187" spans="6:30" x14ac:dyDescent="0.3">
      <c r="F187" s="9"/>
      <c r="J187" s="23"/>
      <c r="K187" s="9"/>
      <c r="R187" s="9"/>
      <c r="S187" s="9"/>
      <c r="T187" s="9"/>
      <c r="U187" s="9"/>
      <c r="V187" s="9"/>
      <c r="Z187"/>
      <c r="AD187"/>
    </row>
    <row r="188" spans="6:30" x14ac:dyDescent="0.3">
      <c r="F188" s="9"/>
      <c r="J188" s="23"/>
      <c r="K188" s="9"/>
      <c r="R188" s="9"/>
      <c r="S188" s="9"/>
      <c r="T188" s="9"/>
      <c r="U188" s="9"/>
      <c r="V188" s="9"/>
      <c r="Z188"/>
      <c r="AD188"/>
    </row>
    <row r="189" spans="6:30" x14ac:dyDescent="0.3">
      <c r="F189" s="9"/>
      <c r="J189" s="23"/>
      <c r="K189" s="9"/>
      <c r="R189" s="9"/>
      <c r="S189" s="9"/>
      <c r="T189" s="9"/>
      <c r="U189" s="9"/>
      <c r="V189" s="9"/>
      <c r="Z189"/>
      <c r="AD189"/>
    </row>
    <row r="190" spans="6:30" x14ac:dyDescent="0.3">
      <c r="F190" s="9"/>
      <c r="J190" s="23"/>
      <c r="K190" s="9"/>
      <c r="R190" s="9"/>
      <c r="S190" s="9"/>
      <c r="T190" s="9"/>
      <c r="U190" s="9"/>
      <c r="V190" s="9"/>
      <c r="Z190"/>
      <c r="AD190"/>
    </row>
    <row r="191" spans="6:30" x14ac:dyDescent="0.3">
      <c r="F191" s="9"/>
      <c r="J191" s="23"/>
      <c r="K191" s="9"/>
      <c r="R191" s="9"/>
      <c r="S191" s="9"/>
      <c r="T191" s="9"/>
      <c r="U191" s="9"/>
      <c r="V191" s="9"/>
      <c r="Z191"/>
      <c r="AD191"/>
    </row>
    <row r="192" spans="6:30" x14ac:dyDescent="0.3">
      <c r="F192" s="9"/>
      <c r="J192" s="23"/>
      <c r="K192" s="9"/>
      <c r="R192" s="9"/>
      <c r="S192" s="9"/>
      <c r="T192" s="9"/>
      <c r="U192" s="9"/>
      <c r="V192" s="9"/>
      <c r="Z192"/>
      <c r="AD192"/>
    </row>
    <row r="193" spans="6:30" x14ac:dyDescent="0.3">
      <c r="F193" s="9"/>
      <c r="J193" s="23"/>
      <c r="K193" s="9"/>
      <c r="R193" s="9"/>
      <c r="S193" s="9"/>
      <c r="T193" s="9"/>
      <c r="U193" s="9"/>
      <c r="V193" s="9"/>
      <c r="Z193"/>
      <c r="AD193"/>
    </row>
    <row r="194" spans="6:30" x14ac:dyDescent="0.3">
      <c r="F194" s="9"/>
      <c r="J194" s="23"/>
      <c r="K194" s="9"/>
      <c r="R194" s="9"/>
      <c r="S194" s="9"/>
      <c r="T194" s="9"/>
      <c r="U194" s="9"/>
      <c r="V194" s="9"/>
      <c r="Z194"/>
      <c r="AD194"/>
    </row>
    <row r="195" spans="6:30" x14ac:dyDescent="0.3">
      <c r="F195" s="9"/>
      <c r="J195" s="23"/>
      <c r="K195" s="9"/>
      <c r="R195" s="9"/>
      <c r="S195" s="9"/>
      <c r="T195" s="9"/>
      <c r="U195" s="9"/>
      <c r="V195" s="9"/>
      <c r="Z195"/>
      <c r="AD195"/>
    </row>
    <row r="196" spans="6:30" x14ac:dyDescent="0.3">
      <c r="F196" s="9"/>
      <c r="J196" s="23"/>
      <c r="K196" s="9"/>
      <c r="R196" s="9"/>
      <c r="S196" s="9"/>
      <c r="T196" s="9"/>
      <c r="U196" s="9"/>
      <c r="V196" s="9"/>
      <c r="Z196"/>
      <c r="AD196"/>
    </row>
    <row r="197" spans="6:30" x14ac:dyDescent="0.3">
      <c r="F197" s="9"/>
      <c r="J197" s="23"/>
      <c r="K197" s="9"/>
      <c r="R197" s="9"/>
      <c r="S197" s="9"/>
      <c r="T197" s="9"/>
      <c r="U197" s="9"/>
      <c r="V197" s="9"/>
      <c r="Z197"/>
      <c r="AD197"/>
    </row>
    <row r="198" spans="6:30" x14ac:dyDescent="0.3">
      <c r="F198" s="9"/>
      <c r="J198" s="23"/>
      <c r="K198" s="9"/>
      <c r="R198" s="9"/>
      <c r="S198" s="9"/>
      <c r="T198" s="9"/>
      <c r="U198" s="9"/>
      <c r="V198" s="9"/>
      <c r="Z198"/>
      <c r="AD198"/>
    </row>
    <row r="199" spans="6:30" x14ac:dyDescent="0.3">
      <c r="F199" s="9"/>
      <c r="J199" s="23"/>
      <c r="K199" s="9"/>
      <c r="R199" s="9"/>
      <c r="S199" s="9"/>
      <c r="T199" s="9"/>
      <c r="U199" s="9"/>
      <c r="V199" s="9"/>
      <c r="Z199"/>
      <c r="AD199"/>
    </row>
    <row r="200" spans="6:30" x14ac:dyDescent="0.3">
      <c r="F200" s="9"/>
      <c r="J200" s="23"/>
      <c r="K200" s="9"/>
      <c r="R200" s="9"/>
      <c r="S200" s="9"/>
      <c r="T200" s="9"/>
      <c r="U200" s="9"/>
      <c r="V200" s="9"/>
      <c r="Z200"/>
      <c r="AD200"/>
    </row>
    <row r="201" spans="6:30" x14ac:dyDescent="0.3">
      <c r="F201" s="9"/>
      <c r="J201" s="23"/>
      <c r="K201" s="9"/>
      <c r="R201" s="9"/>
      <c r="S201" s="9"/>
      <c r="T201" s="9"/>
      <c r="U201" s="9"/>
      <c r="V201" s="9"/>
      <c r="Z201"/>
      <c r="AD201"/>
    </row>
    <row r="202" spans="6:30" x14ac:dyDescent="0.3">
      <c r="F202" s="9"/>
      <c r="J202" s="23"/>
      <c r="K202" s="9"/>
      <c r="R202" s="9"/>
      <c r="S202" s="9"/>
      <c r="T202" s="9"/>
      <c r="U202" s="9"/>
      <c r="V202" s="9"/>
      <c r="Z202"/>
      <c r="AD202"/>
    </row>
    <row r="203" spans="6:30" x14ac:dyDescent="0.3">
      <c r="F203" s="9"/>
      <c r="J203" s="23"/>
      <c r="K203" s="9"/>
      <c r="R203" s="9"/>
      <c r="S203" s="9"/>
      <c r="T203" s="9"/>
      <c r="U203" s="9"/>
      <c r="V203" s="9"/>
      <c r="Z203"/>
      <c r="AD203"/>
    </row>
    <row r="204" spans="6:30" x14ac:dyDescent="0.3">
      <c r="F204" s="9"/>
      <c r="J204" s="23"/>
      <c r="K204" s="9"/>
      <c r="R204" s="9"/>
      <c r="S204" s="9"/>
      <c r="T204" s="9"/>
      <c r="U204" s="9"/>
      <c r="V204" s="9"/>
      <c r="Z204"/>
      <c r="AD204"/>
    </row>
    <row r="205" spans="6:30" x14ac:dyDescent="0.3">
      <c r="F205" s="9"/>
      <c r="J205" s="23"/>
      <c r="K205" s="9"/>
      <c r="R205" s="9"/>
      <c r="S205" s="9"/>
      <c r="T205" s="9"/>
      <c r="U205" s="9"/>
      <c r="V205" s="9"/>
      <c r="Z205"/>
      <c r="AD205"/>
    </row>
    <row r="206" spans="6:30" x14ac:dyDescent="0.3">
      <c r="F206" s="9"/>
      <c r="J206" s="23"/>
      <c r="K206" s="9"/>
      <c r="R206" s="9"/>
      <c r="S206" s="9"/>
      <c r="T206" s="9"/>
      <c r="U206" s="9"/>
      <c r="V206" s="9"/>
      <c r="Z206"/>
      <c r="AD206"/>
    </row>
    <row r="207" spans="6:30" x14ac:dyDescent="0.3">
      <c r="F207" s="9"/>
      <c r="J207" s="23"/>
      <c r="K207" s="9"/>
      <c r="R207" s="9"/>
      <c r="S207" s="9"/>
      <c r="T207" s="9"/>
      <c r="U207" s="9"/>
      <c r="V207" s="9"/>
      <c r="Z207"/>
      <c r="AD207"/>
    </row>
    <row r="208" spans="6:30" x14ac:dyDescent="0.3">
      <c r="F208" s="9"/>
      <c r="J208" s="23"/>
      <c r="K208" s="9"/>
      <c r="R208" s="9"/>
      <c r="S208" s="9"/>
      <c r="T208" s="9"/>
      <c r="U208" s="9"/>
      <c r="V208" s="9"/>
      <c r="Z208"/>
      <c r="AD208"/>
    </row>
    <row r="209" spans="6:30" x14ac:dyDescent="0.3">
      <c r="F209" s="9"/>
      <c r="J209" s="23"/>
      <c r="K209" s="9"/>
      <c r="R209" s="9"/>
      <c r="S209" s="9"/>
      <c r="T209" s="9"/>
      <c r="U209" s="9"/>
      <c r="V209" s="9"/>
      <c r="Z209"/>
      <c r="AD209"/>
    </row>
    <row r="210" spans="6:30" x14ac:dyDescent="0.3">
      <c r="F210" s="9"/>
      <c r="J210" s="23"/>
      <c r="K210" s="9"/>
      <c r="R210" s="9"/>
      <c r="S210" s="9"/>
      <c r="T210" s="9"/>
      <c r="U210" s="9"/>
      <c r="V210" s="9"/>
      <c r="Z210"/>
      <c r="AD210"/>
    </row>
    <row r="211" spans="6:30" x14ac:dyDescent="0.3">
      <c r="F211" s="9"/>
      <c r="J211" s="23"/>
      <c r="K211" s="9"/>
      <c r="R211" s="9"/>
      <c r="S211" s="9"/>
      <c r="T211" s="9"/>
      <c r="U211" s="9"/>
      <c r="V211" s="9"/>
      <c r="Z211"/>
      <c r="AD211"/>
    </row>
    <row r="212" spans="6:30" x14ac:dyDescent="0.3">
      <c r="F212" s="9"/>
      <c r="J212" s="23"/>
      <c r="K212" s="9"/>
      <c r="R212" s="9"/>
      <c r="S212" s="9"/>
      <c r="T212" s="9"/>
      <c r="U212" s="9"/>
      <c r="V212" s="9"/>
      <c r="Z212"/>
      <c r="AD212"/>
    </row>
    <row r="213" spans="6:30" x14ac:dyDescent="0.3">
      <c r="F213" s="9"/>
      <c r="J213" s="23"/>
      <c r="K213" s="9"/>
      <c r="R213" s="9"/>
      <c r="S213" s="9"/>
      <c r="T213" s="9"/>
      <c r="U213" s="9"/>
      <c r="V213" s="9"/>
      <c r="Z213"/>
      <c r="AD213"/>
    </row>
    <row r="214" spans="6:30" x14ac:dyDescent="0.3">
      <c r="F214" s="9"/>
      <c r="J214" s="23"/>
      <c r="K214" s="9"/>
      <c r="R214" s="9"/>
      <c r="S214" s="9"/>
      <c r="T214" s="9"/>
      <c r="U214" s="9"/>
      <c r="V214" s="9"/>
      <c r="Z214"/>
      <c r="AD214"/>
    </row>
    <row r="215" spans="6:30" x14ac:dyDescent="0.3">
      <c r="F215" s="9"/>
      <c r="J215" s="23"/>
      <c r="K215" s="9"/>
      <c r="R215" s="9"/>
      <c r="S215" s="9"/>
      <c r="T215" s="9"/>
      <c r="U215" s="9"/>
      <c r="V215" s="9"/>
      <c r="Z215"/>
      <c r="AD215"/>
    </row>
    <row r="216" spans="6:30" x14ac:dyDescent="0.3">
      <c r="F216" s="9"/>
      <c r="J216" s="23"/>
      <c r="K216" s="9"/>
      <c r="R216" s="9"/>
      <c r="S216" s="9"/>
      <c r="T216" s="9"/>
      <c r="U216" s="9"/>
      <c r="V216" s="9"/>
      <c r="Z216"/>
      <c r="AD216"/>
    </row>
    <row r="217" spans="6:30" x14ac:dyDescent="0.3">
      <c r="F217" s="9"/>
      <c r="J217" s="23"/>
      <c r="K217" s="9"/>
      <c r="R217" s="9"/>
      <c r="S217" s="9"/>
      <c r="T217" s="9"/>
      <c r="U217" s="9"/>
      <c r="V217" s="9"/>
      <c r="Z217"/>
      <c r="AD217"/>
    </row>
    <row r="218" spans="6:30" x14ac:dyDescent="0.3">
      <c r="F218" s="9"/>
      <c r="J218" s="23"/>
      <c r="K218" s="9"/>
      <c r="R218" s="9"/>
      <c r="S218" s="9"/>
      <c r="T218" s="9"/>
      <c r="U218" s="9"/>
      <c r="V218" s="9"/>
      <c r="Z218"/>
      <c r="AD218"/>
    </row>
    <row r="219" spans="6:30" x14ac:dyDescent="0.3">
      <c r="F219" s="9"/>
      <c r="J219" s="23"/>
      <c r="K219" s="9"/>
      <c r="R219" s="9"/>
      <c r="S219" s="9"/>
      <c r="T219" s="9"/>
      <c r="U219" s="9"/>
      <c r="V219" s="9"/>
      <c r="Z219"/>
      <c r="AD219"/>
    </row>
    <row r="220" spans="6:30" x14ac:dyDescent="0.3">
      <c r="F220" s="9"/>
      <c r="J220" s="23"/>
      <c r="K220" s="9"/>
      <c r="R220" s="9"/>
      <c r="S220" s="9"/>
      <c r="T220" s="9"/>
      <c r="U220" s="9"/>
      <c r="V220" s="9"/>
      <c r="Z220"/>
      <c r="AD220"/>
    </row>
    <row r="221" spans="6:30" x14ac:dyDescent="0.3">
      <c r="F221" s="9"/>
      <c r="J221" s="23"/>
      <c r="K221" s="9"/>
      <c r="R221" s="9"/>
      <c r="S221" s="9"/>
      <c r="T221" s="9"/>
      <c r="U221" s="9"/>
      <c r="V221" s="9"/>
      <c r="Z221"/>
      <c r="AD221"/>
    </row>
    <row r="222" spans="6:30" x14ac:dyDescent="0.3">
      <c r="F222" s="9"/>
      <c r="J222" s="23"/>
      <c r="K222" s="9"/>
      <c r="R222" s="9"/>
      <c r="S222" s="9"/>
      <c r="T222" s="9"/>
      <c r="U222" s="9"/>
      <c r="V222" s="9"/>
      <c r="Z222"/>
      <c r="AD222"/>
    </row>
    <row r="223" spans="6:30" x14ac:dyDescent="0.3">
      <c r="F223" s="9"/>
      <c r="J223" s="23"/>
      <c r="K223" s="9"/>
      <c r="R223" s="9"/>
      <c r="S223" s="9"/>
      <c r="T223" s="9"/>
      <c r="U223" s="9"/>
      <c r="V223" s="9"/>
      <c r="Z223"/>
      <c r="AD223"/>
    </row>
    <row r="224" spans="6:30" x14ac:dyDescent="0.3">
      <c r="F224" s="9"/>
      <c r="J224" s="23"/>
      <c r="K224" s="9"/>
      <c r="R224" s="9"/>
      <c r="S224" s="9"/>
      <c r="T224" s="9"/>
      <c r="U224" s="9"/>
      <c r="V224" s="9"/>
      <c r="Z224"/>
      <c r="AD224"/>
    </row>
    <row r="225" spans="6:30" x14ac:dyDescent="0.3">
      <c r="F225" s="9"/>
      <c r="J225" s="23"/>
      <c r="K225" s="9"/>
      <c r="R225" s="9"/>
      <c r="S225" s="9"/>
      <c r="T225" s="9"/>
      <c r="U225" s="9"/>
      <c r="V225" s="9"/>
      <c r="Z225"/>
      <c r="AD225"/>
    </row>
    <row r="226" spans="6:30" x14ac:dyDescent="0.3">
      <c r="F226" s="9"/>
      <c r="J226" s="23"/>
      <c r="K226" s="9"/>
      <c r="R226" s="9"/>
      <c r="S226" s="9"/>
      <c r="T226" s="9"/>
      <c r="U226" s="9"/>
      <c r="V226" s="9"/>
      <c r="Z226"/>
      <c r="AD226"/>
    </row>
    <row r="227" spans="6:30" x14ac:dyDescent="0.3">
      <c r="F227" s="9"/>
      <c r="J227" s="23"/>
      <c r="K227" s="9"/>
      <c r="R227" s="9"/>
      <c r="S227" s="9"/>
      <c r="T227" s="9"/>
      <c r="U227" s="9"/>
      <c r="V227" s="9"/>
      <c r="Z227"/>
      <c r="AD227"/>
    </row>
    <row r="228" spans="6:30" x14ac:dyDescent="0.3">
      <c r="F228" s="9"/>
      <c r="J228" s="23"/>
      <c r="K228" s="9"/>
      <c r="R228" s="9"/>
      <c r="S228" s="9"/>
      <c r="T228" s="9"/>
      <c r="U228" s="9"/>
      <c r="V228" s="9"/>
      <c r="Z228"/>
      <c r="AD228"/>
    </row>
    <row r="229" spans="6:30" x14ac:dyDescent="0.3">
      <c r="F229" s="9"/>
      <c r="J229" s="23"/>
      <c r="K229" s="9"/>
      <c r="R229" s="9"/>
      <c r="S229" s="9"/>
      <c r="T229" s="9"/>
      <c r="U229" s="9"/>
      <c r="V229" s="9"/>
      <c r="Z229"/>
      <c r="AD229"/>
    </row>
    <row r="230" spans="6:30" x14ac:dyDescent="0.3">
      <c r="F230" s="9"/>
      <c r="J230" s="23"/>
      <c r="K230" s="9"/>
      <c r="R230" s="9"/>
      <c r="S230" s="9"/>
      <c r="T230" s="9"/>
      <c r="U230" s="9"/>
      <c r="V230" s="9"/>
      <c r="Z230"/>
      <c r="AD230"/>
    </row>
    <row r="231" spans="6:30" x14ac:dyDescent="0.3">
      <c r="F231" s="9"/>
      <c r="J231" s="23"/>
      <c r="K231" s="9"/>
      <c r="R231" s="9"/>
      <c r="S231" s="9"/>
      <c r="T231" s="9"/>
      <c r="U231" s="9"/>
      <c r="V231" s="9"/>
      <c r="Z231"/>
      <c r="AD231"/>
    </row>
    <row r="232" spans="6:30" x14ac:dyDescent="0.3">
      <c r="F232" s="9"/>
      <c r="J232" s="23"/>
      <c r="K232" s="9"/>
      <c r="R232" s="9"/>
      <c r="S232" s="9"/>
      <c r="T232" s="9"/>
      <c r="U232" s="9"/>
      <c r="V232" s="9"/>
      <c r="Z232"/>
      <c r="AD232"/>
    </row>
    <row r="233" spans="6:30" x14ac:dyDescent="0.3">
      <c r="F233" s="9"/>
      <c r="J233" s="23"/>
      <c r="K233" s="9"/>
      <c r="R233" s="9"/>
      <c r="S233" s="9"/>
      <c r="T233" s="9"/>
      <c r="U233" s="9"/>
      <c r="V233" s="9"/>
      <c r="Z233"/>
      <c r="AD233"/>
    </row>
    <row r="234" spans="6:30" x14ac:dyDescent="0.3">
      <c r="F234" s="9"/>
      <c r="J234" s="23"/>
      <c r="K234" s="9"/>
      <c r="R234" s="9"/>
      <c r="S234" s="9"/>
      <c r="T234" s="9"/>
      <c r="U234" s="9"/>
      <c r="V234" s="9"/>
      <c r="Z234"/>
      <c r="AD234"/>
    </row>
    <row r="235" spans="6:30" x14ac:dyDescent="0.3">
      <c r="F235" s="9"/>
      <c r="J235" s="23"/>
      <c r="K235" s="9"/>
      <c r="R235" s="9"/>
      <c r="S235" s="9"/>
      <c r="T235" s="9"/>
      <c r="U235" s="9"/>
      <c r="V235" s="9"/>
      <c r="Z235"/>
      <c r="AD235"/>
    </row>
    <row r="236" spans="6:30" x14ac:dyDescent="0.3">
      <c r="F236" s="9"/>
      <c r="J236" s="23"/>
      <c r="K236" s="9"/>
      <c r="R236" s="9"/>
      <c r="S236" s="9"/>
      <c r="T236" s="9"/>
      <c r="U236" s="9"/>
      <c r="V236" s="9"/>
      <c r="Z236"/>
      <c r="AD236"/>
    </row>
    <row r="237" spans="6:30" x14ac:dyDescent="0.3">
      <c r="F237" s="9"/>
      <c r="J237" s="23"/>
      <c r="K237" s="9"/>
      <c r="R237" s="9"/>
      <c r="S237" s="9"/>
      <c r="T237" s="9"/>
      <c r="U237" s="9"/>
      <c r="V237" s="9"/>
      <c r="Z237"/>
      <c r="AD237"/>
    </row>
    <row r="238" spans="6:30" x14ac:dyDescent="0.3">
      <c r="F238" s="9"/>
      <c r="J238" s="23"/>
      <c r="K238" s="9"/>
      <c r="R238" s="9"/>
      <c r="S238" s="9"/>
      <c r="T238" s="9"/>
      <c r="U238" s="9"/>
      <c r="V238" s="9"/>
      <c r="Z238"/>
      <c r="AD238"/>
    </row>
    <row r="239" spans="6:30" x14ac:dyDescent="0.3">
      <c r="F239" s="9"/>
      <c r="J239" s="23"/>
      <c r="K239" s="9"/>
      <c r="R239" s="9"/>
      <c r="S239" s="9"/>
      <c r="T239" s="9"/>
      <c r="U239" s="9"/>
      <c r="V239" s="9"/>
      <c r="Z239"/>
      <c r="AD239"/>
    </row>
    <row r="240" spans="6:30" x14ac:dyDescent="0.3">
      <c r="F240" s="9"/>
      <c r="J240" s="23"/>
      <c r="K240" s="9"/>
      <c r="R240" s="9"/>
      <c r="S240" s="9"/>
      <c r="T240" s="9"/>
      <c r="U240" s="9"/>
      <c r="V240" s="9"/>
      <c r="Z240"/>
      <c r="AD240"/>
    </row>
    <row r="241" spans="6:30" x14ac:dyDescent="0.3">
      <c r="F241" s="9"/>
      <c r="J241" s="23"/>
      <c r="K241" s="9"/>
      <c r="R241" s="9"/>
      <c r="S241" s="9"/>
      <c r="T241" s="9"/>
      <c r="U241" s="9"/>
      <c r="V241" s="9"/>
      <c r="Z241"/>
      <c r="AD241"/>
    </row>
    <row r="242" spans="6:30" x14ac:dyDescent="0.3">
      <c r="F242" s="9"/>
      <c r="J242" s="23"/>
      <c r="K242" s="9"/>
      <c r="R242" s="9"/>
      <c r="S242" s="9"/>
      <c r="T242" s="9"/>
      <c r="U242" s="9"/>
      <c r="V242" s="9"/>
      <c r="Z242"/>
      <c r="AD242"/>
    </row>
    <row r="243" spans="6:30" x14ac:dyDescent="0.3">
      <c r="F243" s="9"/>
      <c r="J243" s="23"/>
      <c r="K243" s="9"/>
      <c r="R243" s="9"/>
      <c r="S243" s="9"/>
      <c r="T243" s="9"/>
      <c r="U243" s="9"/>
      <c r="V243" s="9"/>
      <c r="Z243"/>
      <c r="AD243"/>
    </row>
    <row r="244" spans="6:30" x14ac:dyDescent="0.3">
      <c r="F244" s="9"/>
      <c r="J244" s="23"/>
      <c r="K244" s="9"/>
      <c r="R244" s="9"/>
      <c r="S244" s="9"/>
      <c r="T244" s="9"/>
      <c r="U244" s="9"/>
      <c r="V244" s="9"/>
      <c r="Z244"/>
      <c r="AD244"/>
    </row>
    <row r="245" spans="6:30" x14ac:dyDescent="0.3">
      <c r="F245" s="9"/>
      <c r="J245" s="23"/>
      <c r="K245" s="9"/>
      <c r="R245" s="9"/>
      <c r="S245" s="9"/>
      <c r="T245" s="9"/>
      <c r="U245" s="9"/>
      <c r="V245" s="9"/>
      <c r="Z245"/>
      <c r="AD245"/>
    </row>
    <row r="246" spans="6:30" x14ac:dyDescent="0.3">
      <c r="F246" s="9"/>
      <c r="J246" s="23"/>
      <c r="K246" s="9"/>
      <c r="R246" s="9"/>
      <c r="S246" s="9"/>
      <c r="T246" s="9"/>
      <c r="U246" s="9"/>
      <c r="V246" s="9"/>
      <c r="Z246"/>
      <c r="AD246"/>
    </row>
    <row r="247" spans="6:30" x14ac:dyDescent="0.3">
      <c r="F247" s="9"/>
      <c r="J247" s="23"/>
      <c r="K247" s="9"/>
      <c r="R247" s="9"/>
      <c r="S247" s="9"/>
      <c r="T247" s="9"/>
      <c r="U247" s="9"/>
      <c r="V247" s="9"/>
      <c r="Z247"/>
      <c r="AD247"/>
    </row>
    <row r="248" spans="6:30" x14ac:dyDescent="0.3">
      <c r="F248" s="9"/>
      <c r="J248" s="23"/>
      <c r="K248" s="9"/>
      <c r="R248" s="9"/>
      <c r="S248" s="9"/>
      <c r="T248" s="9"/>
      <c r="U248" s="9"/>
      <c r="V248" s="9"/>
      <c r="Z248"/>
      <c r="AD248"/>
    </row>
    <row r="249" spans="6:30" x14ac:dyDescent="0.3">
      <c r="F249" s="9"/>
      <c r="J249" s="23"/>
      <c r="K249" s="9"/>
      <c r="R249" s="9"/>
      <c r="S249" s="9"/>
      <c r="T249" s="9"/>
      <c r="U249" s="9"/>
      <c r="V249" s="9"/>
      <c r="Z249"/>
      <c r="AD249"/>
    </row>
    <row r="250" spans="6:30" x14ac:dyDescent="0.3">
      <c r="F250" s="9"/>
      <c r="J250" s="23"/>
      <c r="K250" s="9"/>
      <c r="R250" s="9"/>
      <c r="S250" s="9"/>
      <c r="T250" s="9"/>
      <c r="U250" s="9"/>
      <c r="V250" s="9"/>
      <c r="Z250"/>
      <c r="AD250"/>
    </row>
    <row r="251" spans="6:30" x14ac:dyDescent="0.3">
      <c r="F251" s="9"/>
      <c r="J251" s="23"/>
      <c r="K251" s="9"/>
      <c r="R251" s="9"/>
      <c r="S251" s="9"/>
      <c r="T251" s="9"/>
      <c r="U251" s="9"/>
      <c r="V251" s="9"/>
      <c r="Z251"/>
      <c r="AD251"/>
    </row>
    <row r="252" spans="6:30" x14ac:dyDescent="0.3">
      <c r="F252" s="9"/>
      <c r="J252" s="23"/>
      <c r="K252" s="9"/>
      <c r="R252" s="9"/>
      <c r="S252" s="9"/>
      <c r="T252" s="9"/>
      <c r="U252" s="9"/>
      <c r="V252" s="9"/>
      <c r="Z252"/>
      <c r="AD252"/>
    </row>
    <row r="253" spans="6:30" x14ac:dyDescent="0.3">
      <c r="F253" s="9"/>
      <c r="J253" s="23"/>
      <c r="K253" s="9"/>
      <c r="R253" s="9"/>
      <c r="S253" s="9"/>
      <c r="T253" s="9"/>
      <c r="U253" s="9"/>
      <c r="V253" s="9"/>
      <c r="Z253"/>
      <c r="AD253"/>
    </row>
    <row r="254" spans="6:30" x14ac:dyDescent="0.3">
      <c r="F254" s="9"/>
      <c r="J254" s="23"/>
      <c r="K254" s="9"/>
      <c r="R254" s="9"/>
      <c r="S254" s="9"/>
      <c r="T254" s="9"/>
      <c r="U254" s="9"/>
      <c r="V254" s="9"/>
      <c r="Z254"/>
      <c r="AD254"/>
    </row>
    <row r="255" spans="6:30" x14ac:dyDescent="0.3">
      <c r="F255" s="9"/>
      <c r="J255" s="23"/>
      <c r="K255" s="9"/>
      <c r="R255" s="9"/>
      <c r="S255" s="9"/>
      <c r="T255" s="9"/>
      <c r="U255" s="9"/>
      <c r="V255" s="9"/>
      <c r="Z255"/>
      <c r="AD255"/>
    </row>
    <row r="256" spans="6:30" x14ac:dyDescent="0.3">
      <c r="F256" s="9"/>
      <c r="J256" s="23"/>
      <c r="K256" s="9"/>
      <c r="R256" s="9"/>
      <c r="S256" s="9"/>
      <c r="T256" s="9"/>
      <c r="U256" s="9"/>
      <c r="V256" s="9"/>
      <c r="Z256"/>
      <c r="AD256"/>
    </row>
    <row r="257" spans="6:30" x14ac:dyDescent="0.3">
      <c r="F257" s="9"/>
      <c r="J257" s="23"/>
      <c r="K257" s="9"/>
      <c r="R257" s="9"/>
      <c r="S257" s="9"/>
      <c r="T257" s="9"/>
      <c r="U257" s="9"/>
      <c r="V257" s="9"/>
      <c r="Z257"/>
      <c r="AD257"/>
    </row>
    <row r="258" spans="6:30" x14ac:dyDescent="0.3">
      <c r="F258" s="9"/>
      <c r="J258" s="23"/>
      <c r="K258" s="9"/>
      <c r="R258" s="9"/>
      <c r="S258" s="9"/>
      <c r="T258" s="9"/>
      <c r="U258" s="9"/>
      <c r="V258" s="9"/>
      <c r="Z258"/>
      <c r="AD258"/>
    </row>
    <row r="259" spans="6:30" x14ac:dyDescent="0.3">
      <c r="F259" s="9"/>
      <c r="J259" s="23"/>
      <c r="K259" s="9"/>
      <c r="R259" s="9"/>
      <c r="S259" s="9"/>
      <c r="T259" s="9"/>
      <c r="U259" s="9"/>
      <c r="V259" s="9"/>
      <c r="Z259"/>
      <c r="AD259"/>
    </row>
    <row r="260" spans="6:30" x14ac:dyDescent="0.3">
      <c r="F260" s="9"/>
      <c r="J260" s="23"/>
      <c r="K260" s="9"/>
      <c r="R260" s="9"/>
      <c r="S260" s="9"/>
      <c r="T260" s="9"/>
      <c r="U260" s="9"/>
      <c r="V260" s="9"/>
      <c r="Z260"/>
      <c r="AD260"/>
    </row>
    <row r="261" spans="6:30" x14ac:dyDescent="0.3">
      <c r="F261" s="9"/>
      <c r="J261" s="23"/>
      <c r="K261" s="9"/>
      <c r="R261" s="9"/>
      <c r="S261" s="9"/>
      <c r="T261" s="9"/>
      <c r="U261" s="9"/>
      <c r="V261" s="9"/>
      <c r="Z261"/>
      <c r="AD261"/>
    </row>
    <row r="262" spans="6:30" x14ac:dyDescent="0.3">
      <c r="F262" s="9"/>
      <c r="J262" s="23"/>
      <c r="K262" s="9"/>
      <c r="R262" s="9"/>
      <c r="S262" s="9"/>
      <c r="T262" s="9"/>
      <c r="U262" s="9"/>
      <c r="V262" s="9"/>
      <c r="Z262"/>
      <c r="AD262"/>
    </row>
    <row r="263" spans="6:30" x14ac:dyDescent="0.3">
      <c r="F263" s="9"/>
      <c r="J263" s="23"/>
      <c r="K263" s="9"/>
      <c r="R263" s="9"/>
      <c r="S263" s="9"/>
      <c r="T263" s="9"/>
      <c r="U263" s="9"/>
      <c r="V263" s="9"/>
      <c r="Z263"/>
      <c r="AD263"/>
    </row>
    <row r="264" spans="6:30" x14ac:dyDescent="0.3">
      <c r="F264" s="9"/>
      <c r="J264" s="23"/>
      <c r="K264" s="9"/>
      <c r="R264" s="9"/>
      <c r="S264" s="9"/>
      <c r="T264" s="9"/>
      <c r="U264" s="9"/>
      <c r="V264" s="9"/>
      <c r="Z264"/>
      <c r="AD264"/>
    </row>
    <row r="265" spans="6:30" x14ac:dyDescent="0.3">
      <c r="F265" s="9"/>
      <c r="J265" s="23"/>
      <c r="K265" s="9"/>
      <c r="R265" s="9"/>
      <c r="S265" s="9"/>
      <c r="T265" s="9"/>
      <c r="U265" s="9"/>
      <c r="V265" s="9"/>
      <c r="Z265"/>
      <c r="AD265"/>
    </row>
    <row r="266" spans="6:30" x14ac:dyDescent="0.3">
      <c r="F266" s="9"/>
      <c r="J266" s="23"/>
      <c r="K266" s="9"/>
      <c r="R266" s="9"/>
      <c r="S266" s="9"/>
      <c r="T266" s="9"/>
      <c r="U266" s="9"/>
      <c r="V266" s="9"/>
      <c r="Z266"/>
      <c r="AD266"/>
    </row>
    <row r="267" spans="6:30" x14ac:dyDescent="0.3">
      <c r="F267" s="9"/>
      <c r="J267" s="23"/>
      <c r="K267" s="9"/>
      <c r="R267" s="9"/>
      <c r="S267" s="9"/>
      <c r="T267" s="9"/>
      <c r="U267" s="9"/>
      <c r="V267" s="9"/>
      <c r="Z267"/>
      <c r="AD267"/>
    </row>
    <row r="268" spans="6:30" x14ac:dyDescent="0.3">
      <c r="F268" s="9"/>
      <c r="J268" s="23"/>
      <c r="K268" s="9"/>
      <c r="R268" s="9"/>
      <c r="S268" s="9"/>
      <c r="T268" s="9"/>
      <c r="U268" s="9"/>
      <c r="V268" s="9"/>
      <c r="Z268"/>
      <c r="AD268"/>
    </row>
    <row r="269" spans="6:30" x14ac:dyDescent="0.3">
      <c r="F269" s="9"/>
      <c r="J269" s="23"/>
      <c r="K269" s="9"/>
      <c r="R269" s="9"/>
      <c r="S269" s="9"/>
      <c r="T269" s="9"/>
      <c r="U269" s="9"/>
      <c r="V269" s="9"/>
      <c r="Z269"/>
      <c r="AD269"/>
    </row>
    <row r="270" spans="6:30" x14ac:dyDescent="0.3">
      <c r="F270" s="9"/>
      <c r="J270" s="23"/>
      <c r="K270" s="9"/>
      <c r="R270" s="9"/>
      <c r="S270" s="9"/>
      <c r="T270" s="9"/>
      <c r="U270" s="9"/>
      <c r="V270" s="9"/>
      <c r="Z270"/>
      <c r="AD270"/>
    </row>
    <row r="271" spans="6:30" x14ac:dyDescent="0.3">
      <c r="F271" s="9"/>
      <c r="J271" s="23"/>
      <c r="K271" s="9"/>
      <c r="R271" s="9"/>
      <c r="S271" s="9"/>
      <c r="T271" s="9"/>
      <c r="U271" s="9"/>
      <c r="V271" s="9"/>
      <c r="Z271"/>
      <c r="AD271"/>
    </row>
    <row r="272" spans="6:30" x14ac:dyDescent="0.3">
      <c r="F272" s="9"/>
      <c r="J272" s="23"/>
      <c r="K272" s="9"/>
      <c r="R272" s="9"/>
      <c r="S272" s="9"/>
      <c r="T272" s="9"/>
      <c r="U272" s="9"/>
      <c r="V272" s="9"/>
      <c r="Z272"/>
      <c r="AD272"/>
    </row>
    <row r="273" spans="6:30" x14ac:dyDescent="0.3">
      <c r="F273" s="9"/>
      <c r="J273" s="23"/>
      <c r="K273" s="9"/>
      <c r="R273" s="9"/>
      <c r="S273" s="9"/>
      <c r="T273" s="9"/>
      <c r="U273" s="9"/>
      <c r="V273" s="9"/>
      <c r="Z273"/>
      <c r="AD273"/>
    </row>
    <row r="274" spans="6:30" x14ac:dyDescent="0.3">
      <c r="F274" s="9"/>
      <c r="J274" s="23"/>
      <c r="K274" s="9"/>
      <c r="R274" s="9"/>
      <c r="S274" s="9"/>
      <c r="T274" s="9"/>
      <c r="U274" s="9"/>
      <c r="V274" s="9"/>
      <c r="Z274"/>
      <c r="AD274"/>
    </row>
    <row r="275" spans="6:30" x14ac:dyDescent="0.3">
      <c r="F275" s="9"/>
      <c r="J275" s="23"/>
      <c r="K275" s="9"/>
      <c r="R275" s="9"/>
      <c r="S275" s="9"/>
      <c r="T275" s="9"/>
      <c r="U275" s="9"/>
      <c r="V275" s="9"/>
      <c r="Z275"/>
      <c r="AD275"/>
    </row>
    <row r="276" spans="6:30" x14ac:dyDescent="0.3">
      <c r="F276" s="9"/>
      <c r="J276" s="23"/>
      <c r="K276" s="9"/>
      <c r="R276" s="9"/>
      <c r="S276" s="9"/>
      <c r="T276" s="9"/>
      <c r="U276" s="9"/>
      <c r="V276" s="9"/>
      <c r="Z276"/>
      <c r="AD276"/>
    </row>
    <row r="277" spans="6:30" x14ac:dyDescent="0.3">
      <c r="F277" s="9"/>
      <c r="J277" s="23"/>
      <c r="K277" s="9"/>
      <c r="R277" s="9"/>
      <c r="S277" s="9"/>
      <c r="T277" s="9"/>
      <c r="U277" s="9"/>
      <c r="V277" s="9"/>
      <c r="Z277"/>
      <c r="AD277"/>
    </row>
    <row r="278" spans="6:30" x14ac:dyDescent="0.3">
      <c r="F278" s="9"/>
      <c r="J278" s="23"/>
      <c r="K278" s="9"/>
      <c r="R278" s="9"/>
      <c r="S278" s="9"/>
      <c r="T278" s="9"/>
      <c r="U278" s="9"/>
      <c r="V278" s="9"/>
      <c r="Z278"/>
      <c r="AD278"/>
    </row>
    <row r="279" spans="6:30" x14ac:dyDescent="0.3">
      <c r="F279" s="9"/>
      <c r="J279" s="23"/>
      <c r="K279" s="9"/>
      <c r="R279" s="9"/>
      <c r="S279" s="9"/>
      <c r="T279" s="9"/>
      <c r="U279" s="9"/>
      <c r="V279" s="9"/>
      <c r="Z279"/>
      <c r="AD279"/>
    </row>
    <row r="280" spans="6:30" x14ac:dyDescent="0.3">
      <c r="F280" s="9"/>
      <c r="J280" s="23"/>
      <c r="K280" s="9"/>
      <c r="R280" s="9"/>
      <c r="S280" s="9"/>
      <c r="T280" s="9"/>
      <c r="U280" s="9"/>
      <c r="V280" s="9"/>
      <c r="Z280"/>
      <c r="AD280"/>
    </row>
    <row r="281" spans="6:30" x14ac:dyDescent="0.3">
      <c r="F281" s="9"/>
      <c r="J281" s="23"/>
      <c r="K281" s="9"/>
      <c r="R281" s="9"/>
      <c r="S281" s="9"/>
      <c r="T281" s="9"/>
      <c r="U281" s="9"/>
      <c r="V281" s="9"/>
      <c r="Z281"/>
      <c r="AD281"/>
    </row>
    <row r="282" spans="6:30" x14ac:dyDescent="0.3">
      <c r="F282" s="9"/>
      <c r="J282" s="23"/>
      <c r="K282" s="9"/>
      <c r="R282" s="9"/>
      <c r="S282" s="9"/>
      <c r="T282" s="9"/>
      <c r="U282" s="9"/>
      <c r="V282" s="9"/>
      <c r="Z282"/>
      <c r="AD282"/>
    </row>
    <row r="283" spans="6:30" x14ac:dyDescent="0.3">
      <c r="F283" s="9"/>
      <c r="J283" s="23"/>
      <c r="K283" s="9"/>
      <c r="R283" s="9"/>
      <c r="S283" s="9"/>
      <c r="T283" s="9"/>
      <c r="U283" s="9"/>
      <c r="V283" s="9"/>
      <c r="Z283"/>
      <c r="AD283"/>
    </row>
    <row r="284" spans="6:30" x14ac:dyDescent="0.3">
      <c r="F284" s="9"/>
      <c r="J284" s="23"/>
      <c r="K284" s="9"/>
      <c r="R284" s="9"/>
      <c r="S284" s="9"/>
      <c r="T284" s="9"/>
      <c r="U284" s="9"/>
      <c r="V284" s="9"/>
      <c r="Z284"/>
      <c r="AD284"/>
    </row>
    <row r="285" spans="6:30" x14ac:dyDescent="0.3">
      <c r="F285" s="9"/>
      <c r="J285" s="23"/>
      <c r="K285" s="9"/>
      <c r="R285" s="9"/>
      <c r="S285" s="9"/>
      <c r="T285" s="9"/>
      <c r="U285" s="9"/>
      <c r="V285" s="9"/>
      <c r="Z285"/>
      <c r="AD285"/>
    </row>
    <row r="286" spans="6:30" x14ac:dyDescent="0.3">
      <c r="F286" s="9"/>
      <c r="J286" s="23"/>
      <c r="K286" s="9"/>
      <c r="R286" s="9"/>
      <c r="S286" s="9"/>
      <c r="T286" s="9"/>
      <c r="U286" s="9"/>
      <c r="V286" s="9"/>
      <c r="Z286"/>
      <c r="AD286"/>
    </row>
    <row r="287" spans="6:30" x14ac:dyDescent="0.3">
      <c r="F287" s="9"/>
      <c r="J287" s="23"/>
      <c r="K287" s="9"/>
      <c r="R287" s="9"/>
      <c r="S287" s="9"/>
      <c r="T287" s="9"/>
      <c r="U287" s="9"/>
      <c r="V287" s="9"/>
      <c r="Z287"/>
      <c r="AD287"/>
    </row>
    <row r="288" spans="6:30" x14ac:dyDescent="0.3">
      <c r="F288" s="9"/>
      <c r="J288" s="23"/>
      <c r="K288" s="9"/>
      <c r="R288" s="9"/>
      <c r="S288" s="9"/>
      <c r="T288" s="9"/>
      <c r="U288" s="9"/>
      <c r="V288" s="9"/>
      <c r="Z288"/>
      <c r="AD288"/>
    </row>
    <row r="289" spans="6:30" x14ac:dyDescent="0.3">
      <c r="F289" s="9"/>
      <c r="J289" s="23"/>
      <c r="K289" s="9"/>
      <c r="R289" s="9"/>
      <c r="S289" s="9"/>
      <c r="T289" s="9"/>
      <c r="U289" s="9"/>
      <c r="V289" s="9"/>
      <c r="Z289"/>
      <c r="AD289"/>
    </row>
    <row r="290" spans="6:30" x14ac:dyDescent="0.3">
      <c r="F290" s="9"/>
      <c r="J290" s="23"/>
      <c r="K290" s="9"/>
      <c r="R290" s="9"/>
      <c r="S290" s="9"/>
      <c r="T290" s="9"/>
      <c r="U290" s="9"/>
      <c r="V290" s="9"/>
      <c r="Z290"/>
      <c r="AD290"/>
    </row>
    <row r="291" spans="6:30" x14ac:dyDescent="0.3">
      <c r="F291" s="9"/>
      <c r="J291" s="23"/>
      <c r="K291" s="9"/>
      <c r="R291" s="9"/>
      <c r="S291" s="9"/>
      <c r="T291" s="9"/>
      <c r="U291" s="9"/>
      <c r="V291" s="9"/>
      <c r="Z291"/>
      <c r="AD291"/>
    </row>
    <row r="292" spans="6:30" x14ac:dyDescent="0.3">
      <c r="F292" s="9"/>
      <c r="J292" s="23"/>
      <c r="K292" s="9"/>
      <c r="R292" s="9"/>
      <c r="S292" s="9"/>
      <c r="T292" s="9"/>
      <c r="U292" s="9"/>
      <c r="V292" s="9"/>
      <c r="Z292"/>
      <c r="AD292"/>
    </row>
    <row r="293" spans="6:30" x14ac:dyDescent="0.3">
      <c r="F293" s="9"/>
      <c r="J293" s="23"/>
      <c r="K293" s="9"/>
      <c r="R293" s="9"/>
      <c r="S293" s="9"/>
      <c r="T293" s="9"/>
      <c r="U293" s="9"/>
      <c r="V293" s="9"/>
      <c r="Z293"/>
      <c r="AD293"/>
    </row>
    <row r="294" spans="6:30" x14ac:dyDescent="0.3">
      <c r="F294" s="9"/>
      <c r="J294" s="23"/>
      <c r="K294" s="9"/>
      <c r="R294" s="9"/>
      <c r="S294" s="9"/>
      <c r="T294" s="9"/>
      <c r="U294" s="9"/>
      <c r="V294" s="9"/>
      <c r="Z294"/>
      <c r="AD294"/>
    </row>
    <row r="295" spans="6:30" x14ac:dyDescent="0.3">
      <c r="F295" s="9"/>
      <c r="J295" s="23"/>
      <c r="K295" s="9"/>
      <c r="R295" s="9"/>
      <c r="S295" s="9"/>
      <c r="T295" s="9"/>
      <c r="U295" s="9"/>
      <c r="V295" s="9"/>
      <c r="Z295"/>
      <c r="AD295"/>
    </row>
    <row r="296" spans="6:30" x14ac:dyDescent="0.3">
      <c r="F296" s="9"/>
      <c r="J296" s="23"/>
      <c r="K296" s="9"/>
      <c r="R296" s="9"/>
      <c r="S296" s="9"/>
      <c r="T296" s="9"/>
      <c r="U296" s="9"/>
      <c r="V296" s="9"/>
      <c r="Z296"/>
      <c r="AD296"/>
    </row>
    <row r="297" spans="6:30" x14ac:dyDescent="0.3">
      <c r="F297" s="9"/>
      <c r="J297" s="23"/>
      <c r="K297" s="9"/>
      <c r="R297" s="9"/>
      <c r="S297" s="9"/>
      <c r="T297" s="9"/>
      <c r="U297" s="9"/>
      <c r="V297" s="9"/>
      <c r="Z297"/>
      <c r="AD297"/>
    </row>
    <row r="298" spans="6:30" x14ac:dyDescent="0.3">
      <c r="F298" s="9"/>
      <c r="J298" s="23"/>
      <c r="K298" s="9"/>
      <c r="R298" s="9"/>
      <c r="S298" s="9"/>
      <c r="T298" s="9"/>
      <c r="U298" s="9"/>
      <c r="V298" s="9"/>
      <c r="Z298"/>
      <c r="AD298"/>
    </row>
    <row r="299" spans="6:30" x14ac:dyDescent="0.3">
      <c r="F299" s="9"/>
      <c r="J299" s="23"/>
      <c r="K299" s="9"/>
      <c r="R299" s="9"/>
      <c r="S299" s="9"/>
      <c r="T299" s="9"/>
      <c r="U299" s="9"/>
      <c r="V299" s="9"/>
      <c r="Z299"/>
      <c r="AD299"/>
    </row>
    <row r="300" spans="6:30" x14ac:dyDescent="0.3">
      <c r="F300" s="9"/>
      <c r="J300" s="23"/>
      <c r="K300" s="9"/>
      <c r="R300" s="9"/>
      <c r="S300" s="9"/>
      <c r="T300" s="9"/>
      <c r="U300" s="9"/>
      <c r="V300" s="9"/>
      <c r="Z300"/>
      <c r="AD300"/>
    </row>
    <row r="301" spans="6:30" x14ac:dyDescent="0.3">
      <c r="F301" s="9"/>
      <c r="J301" s="23"/>
      <c r="K301" s="9"/>
      <c r="R301" s="9"/>
      <c r="S301" s="9"/>
      <c r="T301" s="9"/>
      <c r="U301" s="9"/>
      <c r="V301" s="9"/>
      <c r="Z301"/>
      <c r="AD301"/>
    </row>
    <row r="302" spans="6:30" x14ac:dyDescent="0.3">
      <c r="F302" s="9"/>
      <c r="J302" s="23"/>
      <c r="K302" s="9"/>
      <c r="R302" s="9"/>
      <c r="S302" s="9"/>
      <c r="T302" s="9"/>
      <c r="U302" s="9"/>
      <c r="V302" s="9"/>
      <c r="Z302"/>
      <c r="AD302"/>
    </row>
    <row r="303" spans="6:30" x14ac:dyDescent="0.3">
      <c r="F303" s="9"/>
      <c r="J303" s="23"/>
      <c r="K303" s="9"/>
      <c r="R303" s="9"/>
      <c r="S303" s="9"/>
      <c r="T303" s="9"/>
      <c r="U303" s="9"/>
      <c r="V303" s="9"/>
      <c r="Z303"/>
      <c r="AD303"/>
    </row>
    <row r="304" spans="6:30" x14ac:dyDescent="0.3">
      <c r="F304" s="9"/>
      <c r="J304" s="23"/>
      <c r="K304" s="9"/>
      <c r="R304" s="9"/>
      <c r="S304" s="9"/>
      <c r="T304" s="9"/>
      <c r="U304" s="9"/>
      <c r="V304" s="9"/>
      <c r="Z304"/>
      <c r="AD304"/>
    </row>
    <row r="305" spans="6:30" x14ac:dyDescent="0.3">
      <c r="F305" s="9"/>
      <c r="J305" s="23"/>
      <c r="K305" s="9"/>
      <c r="R305" s="9"/>
      <c r="S305" s="9"/>
      <c r="T305" s="9"/>
      <c r="U305" s="9"/>
      <c r="V305" s="9"/>
      <c r="Z305"/>
      <c r="AD305"/>
    </row>
    <row r="306" spans="6:30" x14ac:dyDescent="0.3">
      <c r="F306" s="9"/>
      <c r="J306" s="23"/>
      <c r="K306" s="9"/>
      <c r="R306" s="9"/>
      <c r="S306" s="9"/>
      <c r="T306" s="9"/>
      <c r="U306" s="9"/>
      <c r="V306" s="9"/>
      <c r="Z306"/>
      <c r="AD306"/>
    </row>
    <row r="307" spans="6:30" x14ac:dyDescent="0.3">
      <c r="F307" s="9"/>
      <c r="J307" s="23"/>
      <c r="K307" s="9"/>
      <c r="R307" s="9"/>
      <c r="S307" s="9"/>
      <c r="T307" s="9"/>
      <c r="U307" s="9"/>
      <c r="V307" s="9"/>
      <c r="Z307"/>
      <c r="AD307"/>
    </row>
    <row r="308" spans="6:30" x14ac:dyDescent="0.3">
      <c r="F308" s="9"/>
      <c r="J308" s="23"/>
      <c r="K308" s="9"/>
      <c r="R308" s="9"/>
      <c r="S308" s="9"/>
      <c r="T308" s="9"/>
      <c r="U308" s="9"/>
      <c r="V308" s="9"/>
      <c r="Z308"/>
      <c r="AD308"/>
    </row>
    <row r="309" spans="6:30" x14ac:dyDescent="0.3">
      <c r="F309" s="9"/>
      <c r="J309" s="23"/>
      <c r="K309" s="9"/>
      <c r="R309" s="9"/>
      <c r="S309" s="9"/>
      <c r="T309" s="9"/>
      <c r="U309" s="9"/>
      <c r="V309" s="9"/>
      <c r="Z309"/>
      <c r="AD309"/>
    </row>
    <row r="310" spans="6:30" x14ac:dyDescent="0.3">
      <c r="F310" s="9"/>
      <c r="J310" s="23"/>
      <c r="K310" s="9"/>
      <c r="R310" s="9"/>
      <c r="S310" s="9"/>
      <c r="T310" s="9"/>
      <c r="U310" s="9"/>
      <c r="V310" s="9"/>
      <c r="Z310"/>
      <c r="AD310"/>
    </row>
    <row r="311" spans="6:30" x14ac:dyDescent="0.3">
      <c r="F311" s="9"/>
      <c r="J311" s="23"/>
      <c r="K311" s="9"/>
      <c r="R311" s="9"/>
      <c r="S311" s="9"/>
      <c r="T311" s="9"/>
      <c r="U311" s="9"/>
      <c r="V311" s="9"/>
      <c r="Z311"/>
      <c r="AD311"/>
    </row>
    <row r="312" spans="6:30" x14ac:dyDescent="0.3">
      <c r="F312" s="9"/>
      <c r="J312" s="23"/>
      <c r="K312" s="9"/>
      <c r="R312" s="9"/>
      <c r="S312" s="9"/>
      <c r="T312" s="9"/>
      <c r="U312" s="9"/>
      <c r="V312" s="9"/>
      <c r="Z312"/>
      <c r="AD312"/>
    </row>
    <row r="313" spans="6:30" x14ac:dyDescent="0.3">
      <c r="F313" s="9"/>
      <c r="J313" s="23"/>
      <c r="K313" s="9"/>
      <c r="R313" s="9"/>
      <c r="S313" s="9"/>
      <c r="T313" s="9"/>
      <c r="U313" s="9"/>
      <c r="V313" s="9"/>
      <c r="Z313"/>
      <c r="AD313"/>
    </row>
    <row r="314" spans="6:30" x14ac:dyDescent="0.3">
      <c r="F314" s="9"/>
      <c r="J314" s="23"/>
      <c r="K314" s="9"/>
      <c r="R314" s="9"/>
      <c r="S314" s="9"/>
      <c r="T314" s="9"/>
      <c r="U314" s="9"/>
      <c r="V314" s="9"/>
      <c r="Z314"/>
      <c r="AD314"/>
    </row>
    <row r="315" spans="6:30" x14ac:dyDescent="0.3">
      <c r="F315" s="9"/>
      <c r="J315" s="23"/>
      <c r="K315" s="9"/>
      <c r="R315" s="9"/>
      <c r="S315" s="9"/>
      <c r="T315" s="9"/>
      <c r="U315" s="9"/>
      <c r="V315" s="9"/>
      <c r="Z315"/>
      <c r="AD315"/>
    </row>
    <row r="316" spans="6:30" x14ac:dyDescent="0.3">
      <c r="F316" s="9"/>
      <c r="J316" s="23"/>
      <c r="K316" s="9"/>
      <c r="R316" s="9"/>
      <c r="S316" s="9"/>
      <c r="T316" s="9"/>
      <c r="U316" s="9"/>
      <c r="V316" s="9"/>
      <c r="Z316"/>
      <c r="AD316"/>
    </row>
    <row r="317" spans="6:30" x14ac:dyDescent="0.3">
      <c r="F317" s="9"/>
      <c r="J317" s="23"/>
      <c r="K317" s="9"/>
      <c r="R317" s="9"/>
      <c r="S317" s="9"/>
      <c r="T317" s="9"/>
      <c r="U317" s="9"/>
      <c r="V317" s="9"/>
      <c r="Z317"/>
      <c r="AD317"/>
    </row>
    <row r="318" spans="6:30" x14ac:dyDescent="0.3">
      <c r="F318" s="9"/>
      <c r="J318" s="23"/>
      <c r="K318" s="9"/>
      <c r="R318" s="9"/>
      <c r="S318" s="9"/>
      <c r="T318" s="9"/>
      <c r="U318" s="9"/>
      <c r="V318" s="9"/>
      <c r="Z318"/>
      <c r="AD318"/>
    </row>
    <row r="319" spans="6:30" x14ac:dyDescent="0.3">
      <c r="F319" s="9"/>
      <c r="J319" s="23"/>
      <c r="K319" s="9"/>
      <c r="R319" s="9"/>
      <c r="S319" s="9"/>
      <c r="T319" s="9"/>
      <c r="U319" s="9"/>
      <c r="V319" s="9"/>
      <c r="Z319"/>
      <c r="AD319"/>
    </row>
    <row r="320" spans="6:30" x14ac:dyDescent="0.3">
      <c r="F320" s="9"/>
      <c r="J320" s="23"/>
      <c r="K320" s="9"/>
      <c r="R320" s="9"/>
      <c r="S320" s="9"/>
      <c r="T320" s="9"/>
      <c r="U320" s="9"/>
      <c r="V320" s="9"/>
      <c r="Z320"/>
      <c r="AD320"/>
    </row>
    <row r="321" spans="6:30" x14ac:dyDescent="0.3">
      <c r="F321" s="9"/>
      <c r="J321" s="23"/>
      <c r="K321" s="9"/>
      <c r="R321" s="9"/>
      <c r="S321" s="9"/>
      <c r="T321" s="9"/>
      <c r="U321" s="9"/>
      <c r="V321" s="9"/>
      <c r="Z321"/>
      <c r="AD321"/>
    </row>
    <row r="322" spans="6:30" x14ac:dyDescent="0.3">
      <c r="F322" s="9"/>
      <c r="J322" s="23"/>
      <c r="K322" s="9"/>
      <c r="R322" s="9"/>
      <c r="S322" s="9"/>
      <c r="T322" s="9"/>
      <c r="U322" s="9"/>
      <c r="V322" s="9"/>
      <c r="Z322"/>
      <c r="AD322"/>
    </row>
    <row r="323" spans="6:30" x14ac:dyDescent="0.3">
      <c r="F323" s="9"/>
      <c r="J323" s="23"/>
      <c r="K323" s="9"/>
      <c r="R323" s="9"/>
      <c r="S323" s="9"/>
      <c r="T323" s="9"/>
      <c r="U323" s="9"/>
      <c r="V323" s="9"/>
      <c r="Z323"/>
      <c r="AD323"/>
    </row>
    <row r="324" spans="6:30" x14ac:dyDescent="0.3">
      <c r="F324" s="9"/>
      <c r="J324" s="23"/>
      <c r="K324" s="9"/>
      <c r="R324" s="9"/>
      <c r="S324" s="9"/>
      <c r="T324" s="9"/>
      <c r="U324" s="9"/>
      <c r="V324" s="9"/>
      <c r="Z324"/>
      <c r="AD324"/>
    </row>
    <row r="325" spans="6:30" x14ac:dyDescent="0.3">
      <c r="F325" s="9"/>
      <c r="J325" s="23"/>
      <c r="K325" s="9"/>
      <c r="R325" s="9"/>
      <c r="S325" s="9"/>
      <c r="T325" s="9"/>
      <c r="U325" s="9"/>
      <c r="V325" s="9"/>
      <c r="Z325"/>
      <c r="AD325"/>
    </row>
    <row r="326" spans="6:30" x14ac:dyDescent="0.3">
      <c r="F326" s="9"/>
      <c r="J326" s="23"/>
      <c r="K326" s="9"/>
      <c r="R326" s="9"/>
      <c r="S326" s="9"/>
      <c r="T326" s="9"/>
      <c r="U326" s="9"/>
      <c r="V326" s="9"/>
      <c r="Z326"/>
      <c r="AD326"/>
    </row>
    <row r="327" spans="6:30" x14ac:dyDescent="0.3">
      <c r="F327" s="9"/>
      <c r="J327" s="23"/>
      <c r="K327" s="9"/>
      <c r="R327" s="9"/>
      <c r="S327" s="9"/>
      <c r="T327" s="9"/>
      <c r="U327" s="9"/>
      <c r="V327" s="9"/>
      <c r="Z327"/>
      <c r="AD327"/>
    </row>
    <row r="328" spans="6:30" x14ac:dyDescent="0.3">
      <c r="F328" s="9"/>
      <c r="J328" s="23"/>
      <c r="K328" s="9"/>
      <c r="R328" s="9"/>
      <c r="S328" s="9"/>
      <c r="T328" s="9"/>
      <c r="U328" s="9"/>
      <c r="V328" s="9"/>
      <c r="Z328"/>
      <c r="AD328"/>
    </row>
    <row r="329" spans="6:30" x14ac:dyDescent="0.3">
      <c r="F329" s="9"/>
      <c r="J329" s="23"/>
      <c r="K329" s="9"/>
      <c r="R329" s="9"/>
      <c r="S329" s="9"/>
      <c r="T329" s="9"/>
      <c r="U329" s="9"/>
      <c r="V329" s="9"/>
      <c r="Z329"/>
      <c r="AD329"/>
    </row>
    <row r="330" spans="6:30" x14ac:dyDescent="0.3">
      <c r="F330" s="9"/>
      <c r="J330" s="23"/>
      <c r="K330" s="9"/>
      <c r="R330" s="9"/>
      <c r="S330" s="9"/>
      <c r="T330" s="9"/>
      <c r="U330" s="9"/>
      <c r="V330" s="9"/>
      <c r="Z330"/>
      <c r="AD330"/>
    </row>
    <row r="331" spans="6:30" x14ac:dyDescent="0.3">
      <c r="F331" s="9"/>
      <c r="J331" s="23"/>
      <c r="K331" s="9"/>
      <c r="R331" s="9"/>
      <c r="S331" s="9"/>
      <c r="T331" s="9"/>
      <c r="U331" s="9"/>
      <c r="V331" s="9"/>
      <c r="Z331"/>
      <c r="AD331"/>
    </row>
    <row r="332" spans="6:30" x14ac:dyDescent="0.3">
      <c r="F332" s="9"/>
      <c r="J332" s="23"/>
      <c r="K332" s="9"/>
      <c r="R332" s="9"/>
      <c r="S332" s="9"/>
      <c r="T332" s="9"/>
      <c r="U332" s="9"/>
      <c r="V332" s="9"/>
      <c r="Z332"/>
      <c r="AD332"/>
    </row>
    <row r="333" spans="6:30" x14ac:dyDescent="0.3">
      <c r="F333" s="9"/>
      <c r="J333" s="23"/>
      <c r="K333" s="9"/>
      <c r="R333" s="9"/>
      <c r="S333" s="9"/>
      <c r="T333" s="9"/>
      <c r="U333" s="9"/>
      <c r="V333" s="9"/>
      <c r="Z333"/>
      <c r="AD333"/>
    </row>
    <row r="334" spans="6:30" x14ac:dyDescent="0.3">
      <c r="F334" s="9"/>
      <c r="J334" s="23"/>
      <c r="K334" s="9"/>
      <c r="R334" s="9"/>
      <c r="S334" s="9"/>
      <c r="T334" s="9"/>
      <c r="U334" s="9"/>
      <c r="V334" s="9"/>
      <c r="Z334"/>
      <c r="AD334"/>
    </row>
    <row r="335" spans="6:30" x14ac:dyDescent="0.3">
      <c r="F335" s="9"/>
      <c r="J335" s="23"/>
      <c r="K335" s="9"/>
      <c r="R335" s="9"/>
      <c r="S335" s="9"/>
      <c r="T335" s="9"/>
      <c r="U335" s="9"/>
      <c r="V335" s="9"/>
      <c r="Z335"/>
      <c r="AD335"/>
    </row>
    <row r="336" spans="6:30" x14ac:dyDescent="0.3">
      <c r="F336" s="9"/>
      <c r="J336" s="23"/>
      <c r="K336" s="9"/>
      <c r="R336" s="9"/>
      <c r="S336" s="9"/>
      <c r="T336" s="9"/>
      <c r="U336" s="9"/>
      <c r="V336" s="9"/>
      <c r="Z336"/>
      <c r="AD336"/>
    </row>
    <row r="337" spans="6:30" x14ac:dyDescent="0.3">
      <c r="F337" s="9"/>
      <c r="J337" s="23"/>
      <c r="K337" s="9"/>
      <c r="R337" s="9"/>
      <c r="S337" s="9"/>
      <c r="T337" s="9"/>
      <c r="U337" s="9"/>
      <c r="V337" s="9"/>
      <c r="Z337"/>
      <c r="AD337"/>
    </row>
    <row r="338" spans="6:30" x14ac:dyDescent="0.3">
      <c r="F338" s="9"/>
      <c r="J338" s="23"/>
      <c r="K338" s="9"/>
      <c r="R338" s="9"/>
      <c r="S338" s="9"/>
      <c r="T338" s="9"/>
      <c r="U338" s="9"/>
      <c r="V338" s="9"/>
      <c r="Z338"/>
      <c r="AD338"/>
    </row>
    <row r="339" spans="6:30" x14ac:dyDescent="0.3">
      <c r="F339" s="9"/>
      <c r="J339" s="23"/>
      <c r="K339" s="9"/>
      <c r="R339" s="9"/>
      <c r="S339" s="9"/>
      <c r="T339" s="9"/>
      <c r="U339" s="9"/>
      <c r="V339" s="9"/>
      <c r="Z339"/>
      <c r="AD339"/>
    </row>
    <row r="340" spans="6:30" x14ac:dyDescent="0.3">
      <c r="F340" s="9"/>
      <c r="J340" s="23"/>
      <c r="K340" s="9"/>
      <c r="R340" s="9"/>
      <c r="S340" s="9"/>
      <c r="T340" s="9"/>
      <c r="U340" s="9"/>
      <c r="V340" s="9"/>
      <c r="Z340"/>
      <c r="AD340"/>
    </row>
    <row r="341" spans="6:30" x14ac:dyDescent="0.3">
      <c r="F341" s="9"/>
      <c r="J341" s="23"/>
      <c r="K341" s="9"/>
      <c r="R341" s="9"/>
      <c r="S341" s="9"/>
      <c r="T341" s="9"/>
      <c r="U341" s="9"/>
      <c r="V341" s="9"/>
      <c r="Z341"/>
      <c r="AD341"/>
    </row>
    <row r="342" spans="6:30" x14ac:dyDescent="0.3">
      <c r="F342" s="9"/>
      <c r="J342" s="23"/>
      <c r="K342" s="9"/>
      <c r="R342" s="9"/>
      <c r="S342" s="9"/>
      <c r="T342" s="9"/>
      <c r="U342" s="9"/>
      <c r="V342" s="9"/>
      <c r="Z342"/>
      <c r="AD342"/>
    </row>
    <row r="343" spans="6:30" x14ac:dyDescent="0.3">
      <c r="F343" s="9"/>
      <c r="J343" s="23"/>
      <c r="K343" s="9"/>
      <c r="R343" s="9"/>
      <c r="S343" s="9"/>
      <c r="T343" s="9"/>
      <c r="U343" s="9"/>
      <c r="V343" s="9"/>
      <c r="Z343"/>
      <c r="AD343"/>
    </row>
    <row r="344" spans="6:30" x14ac:dyDescent="0.3">
      <c r="F344" s="9"/>
      <c r="J344" s="23"/>
      <c r="K344" s="9"/>
      <c r="R344" s="9"/>
      <c r="S344" s="9"/>
      <c r="T344" s="9"/>
      <c r="U344" s="9"/>
      <c r="V344" s="9"/>
      <c r="Z344"/>
      <c r="AD344"/>
    </row>
    <row r="345" spans="6:30" x14ac:dyDescent="0.3">
      <c r="F345" s="9"/>
      <c r="J345" s="23"/>
      <c r="K345" s="9"/>
      <c r="R345" s="9"/>
      <c r="S345" s="9"/>
      <c r="T345" s="9"/>
      <c r="U345" s="9"/>
      <c r="V345" s="9"/>
      <c r="Z345"/>
      <c r="AD345"/>
    </row>
    <row r="346" spans="6:30" x14ac:dyDescent="0.3">
      <c r="F346" s="9"/>
      <c r="J346" s="23"/>
      <c r="K346" s="9"/>
      <c r="R346" s="9"/>
      <c r="S346" s="9"/>
      <c r="T346" s="9"/>
      <c r="U346" s="9"/>
      <c r="V346" s="9"/>
      <c r="Z346"/>
      <c r="AD346"/>
    </row>
    <row r="347" spans="6:30" x14ac:dyDescent="0.3">
      <c r="F347" s="9"/>
      <c r="J347" s="23"/>
      <c r="K347" s="9"/>
      <c r="R347" s="9"/>
      <c r="S347" s="9"/>
      <c r="T347" s="9"/>
      <c r="U347" s="9"/>
      <c r="V347" s="9"/>
      <c r="Z347"/>
      <c r="AD347"/>
    </row>
    <row r="348" spans="6:30" x14ac:dyDescent="0.3">
      <c r="F348" s="9"/>
      <c r="J348" s="23"/>
      <c r="K348" s="9"/>
      <c r="R348" s="9"/>
      <c r="S348" s="9"/>
      <c r="T348" s="9"/>
      <c r="U348" s="9"/>
      <c r="V348" s="9"/>
      <c r="Z348"/>
      <c r="AD348"/>
    </row>
    <row r="349" spans="6:30" x14ac:dyDescent="0.3">
      <c r="F349" s="9"/>
      <c r="J349" s="23"/>
      <c r="K349" s="9"/>
      <c r="R349" s="9"/>
      <c r="S349" s="9"/>
      <c r="T349" s="9"/>
      <c r="U349" s="9"/>
      <c r="V349" s="9"/>
      <c r="Z349"/>
      <c r="AD349"/>
    </row>
    <row r="350" spans="6:30" x14ac:dyDescent="0.3">
      <c r="F350" s="9"/>
      <c r="J350" s="23"/>
      <c r="K350" s="9"/>
      <c r="R350" s="9"/>
      <c r="S350" s="9"/>
      <c r="T350" s="9"/>
      <c r="U350" s="9"/>
      <c r="V350" s="9"/>
      <c r="Z350"/>
      <c r="AD350"/>
    </row>
    <row r="351" spans="6:30" x14ac:dyDescent="0.3">
      <c r="F351" s="9"/>
      <c r="J351" s="23"/>
      <c r="K351" s="9"/>
      <c r="R351" s="9"/>
      <c r="S351" s="9"/>
      <c r="T351" s="9"/>
      <c r="U351" s="9"/>
      <c r="V351" s="9"/>
      <c r="Z351"/>
      <c r="AD351"/>
    </row>
    <row r="352" spans="6:30" x14ac:dyDescent="0.3">
      <c r="F352" s="9"/>
      <c r="J352" s="23"/>
      <c r="K352" s="9"/>
      <c r="R352" s="9"/>
      <c r="S352" s="9"/>
      <c r="T352" s="9"/>
      <c r="U352" s="9"/>
      <c r="V352" s="9"/>
      <c r="Z352"/>
      <c r="AD352"/>
    </row>
    <row r="353" spans="6:30" x14ac:dyDescent="0.3">
      <c r="F353" s="9"/>
      <c r="J353" s="23"/>
      <c r="K353" s="9"/>
      <c r="R353" s="9"/>
      <c r="S353" s="9"/>
      <c r="T353" s="9"/>
      <c r="U353" s="9"/>
      <c r="V353" s="9"/>
      <c r="Z353"/>
      <c r="AD353"/>
    </row>
    <row r="354" spans="6:30" x14ac:dyDescent="0.3">
      <c r="F354" s="9"/>
      <c r="J354" s="23"/>
      <c r="K354" s="9"/>
      <c r="R354" s="9"/>
      <c r="S354" s="9"/>
      <c r="T354" s="9"/>
      <c r="U354" s="9"/>
      <c r="V354" s="9"/>
      <c r="Z354"/>
      <c r="AD354"/>
    </row>
    <row r="355" spans="6:30" x14ac:dyDescent="0.3">
      <c r="F355" s="9"/>
      <c r="J355" s="23"/>
      <c r="K355" s="9"/>
      <c r="R355" s="9"/>
      <c r="S355" s="9"/>
      <c r="T355" s="9"/>
      <c r="U355" s="9"/>
      <c r="V355" s="9"/>
      <c r="Z355"/>
      <c r="AD355"/>
    </row>
    <row r="356" spans="6:30" x14ac:dyDescent="0.3">
      <c r="F356" s="9"/>
      <c r="J356" s="23"/>
      <c r="K356" s="9"/>
      <c r="R356" s="9"/>
      <c r="S356" s="9"/>
      <c r="T356" s="9"/>
      <c r="U356" s="9"/>
      <c r="V356" s="9"/>
      <c r="Z356"/>
      <c r="AD356"/>
    </row>
    <row r="357" spans="6:30" x14ac:dyDescent="0.3">
      <c r="F357" s="9"/>
      <c r="J357" s="23"/>
      <c r="K357" s="9"/>
      <c r="R357" s="9"/>
      <c r="S357" s="9"/>
      <c r="T357" s="9"/>
      <c r="U357" s="9"/>
      <c r="V357" s="9"/>
      <c r="Z357"/>
      <c r="AD357"/>
    </row>
    <row r="358" spans="6:30" x14ac:dyDescent="0.3">
      <c r="F358" s="9"/>
      <c r="J358" s="23"/>
      <c r="K358" s="9"/>
      <c r="R358" s="9"/>
      <c r="S358" s="9"/>
      <c r="T358" s="9"/>
      <c r="U358" s="9"/>
      <c r="V358" s="9"/>
      <c r="Z358"/>
      <c r="AD358"/>
    </row>
    <row r="359" spans="6:30" x14ac:dyDescent="0.3">
      <c r="F359" s="9"/>
      <c r="J359" s="23"/>
      <c r="K359" s="9"/>
      <c r="R359" s="9"/>
      <c r="S359" s="9"/>
      <c r="T359" s="9"/>
      <c r="U359" s="9"/>
      <c r="V359" s="9"/>
      <c r="Z359"/>
      <c r="AD359"/>
    </row>
    <row r="360" spans="6:30" x14ac:dyDescent="0.3">
      <c r="F360" s="9"/>
      <c r="J360" s="23"/>
      <c r="K360" s="9"/>
      <c r="R360" s="9"/>
      <c r="S360" s="9"/>
      <c r="T360" s="9"/>
      <c r="U360" s="9"/>
      <c r="V360" s="9"/>
      <c r="Z360"/>
      <c r="AD360"/>
    </row>
    <row r="361" spans="6:30" x14ac:dyDescent="0.3">
      <c r="F361" s="9"/>
      <c r="J361" s="23"/>
      <c r="K361" s="9"/>
      <c r="R361" s="9"/>
      <c r="S361" s="9"/>
      <c r="T361" s="9"/>
      <c r="U361" s="9"/>
      <c r="V361" s="9"/>
      <c r="Z361"/>
      <c r="AD361"/>
    </row>
    <row r="362" spans="6:30" x14ac:dyDescent="0.3">
      <c r="F362" s="9"/>
      <c r="J362" s="23"/>
      <c r="K362" s="9"/>
      <c r="R362" s="9"/>
      <c r="S362" s="9"/>
      <c r="T362" s="9"/>
      <c r="U362" s="9"/>
      <c r="V362" s="9"/>
      <c r="Z362"/>
      <c r="AD362"/>
    </row>
    <row r="363" spans="6:30" x14ac:dyDescent="0.3">
      <c r="F363" s="9"/>
      <c r="J363" s="23"/>
      <c r="K363" s="9"/>
      <c r="R363" s="9"/>
      <c r="S363" s="9"/>
      <c r="T363" s="9"/>
      <c r="U363" s="9"/>
      <c r="V363" s="9"/>
      <c r="Z363"/>
      <c r="AD363"/>
    </row>
    <row r="364" spans="6:30" x14ac:dyDescent="0.3">
      <c r="F364" s="9"/>
      <c r="J364" s="23"/>
      <c r="K364" s="9"/>
      <c r="R364" s="9"/>
      <c r="S364" s="9"/>
      <c r="T364" s="9"/>
      <c r="U364" s="9"/>
      <c r="V364" s="9"/>
      <c r="Z364"/>
      <c r="AD364"/>
    </row>
    <row r="365" spans="6:30" x14ac:dyDescent="0.3">
      <c r="F365" s="9"/>
      <c r="J365" s="23"/>
      <c r="K365" s="9"/>
      <c r="R365" s="9"/>
      <c r="S365" s="9"/>
      <c r="T365" s="9"/>
      <c r="U365" s="9"/>
      <c r="V365" s="9"/>
      <c r="Z365"/>
      <c r="AD365"/>
    </row>
    <row r="366" spans="6:30" x14ac:dyDescent="0.3">
      <c r="F366" s="9"/>
      <c r="J366" s="23"/>
      <c r="K366" s="9"/>
      <c r="R366" s="9"/>
      <c r="S366" s="9"/>
      <c r="T366" s="9"/>
      <c r="U366" s="9"/>
      <c r="V366" s="9"/>
      <c r="Z366"/>
      <c r="AD366"/>
    </row>
    <row r="367" spans="6:30" x14ac:dyDescent="0.3">
      <c r="F367" s="9"/>
      <c r="J367" s="23"/>
      <c r="K367" s="9"/>
      <c r="R367" s="9"/>
      <c r="S367" s="9"/>
      <c r="T367" s="9"/>
      <c r="U367" s="9"/>
      <c r="V367" s="9"/>
      <c r="Z367"/>
      <c r="AD367"/>
    </row>
    <row r="368" spans="6:30" x14ac:dyDescent="0.3">
      <c r="F368" s="9"/>
      <c r="J368" s="23"/>
      <c r="K368" s="9"/>
      <c r="R368" s="9"/>
      <c r="S368" s="9"/>
      <c r="T368" s="9"/>
      <c r="U368" s="9"/>
      <c r="V368" s="9"/>
      <c r="Z368"/>
      <c r="AD368"/>
    </row>
    <row r="369" spans="6:30" x14ac:dyDescent="0.3">
      <c r="F369" s="9"/>
      <c r="J369" s="23"/>
      <c r="K369" s="9"/>
      <c r="R369" s="9"/>
      <c r="S369" s="9"/>
      <c r="T369" s="9"/>
      <c r="U369" s="9"/>
      <c r="V369" s="9"/>
      <c r="Z369"/>
      <c r="AD369"/>
    </row>
    <row r="370" spans="6:30" x14ac:dyDescent="0.3">
      <c r="F370" s="9"/>
      <c r="J370" s="23"/>
      <c r="K370" s="9"/>
      <c r="R370" s="9"/>
      <c r="S370" s="9"/>
      <c r="T370" s="9"/>
      <c r="U370" s="9"/>
      <c r="V370" s="9"/>
      <c r="Z370"/>
      <c r="AD370"/>
    </row>
    <row r="371" spans="6:30" x14ac:dyDescent="0.3">
      <c r="F371" s="9"/>
      <c r="J371" s="23"/>
      <c r="K371" s="9"/>
      <c r="R371" s="9"/>
      <c r="S371" s="9"/>
      <c r="T371" s="9"/>
      <c r="U371" s="9"/>
      <c r="V371" s="9"/>
      <c r="Z371"/>
      <c r="AD371"/>
    </row>
    <row r="372" spans="6:30" x14ac:dyDescent="0.3">
      <c r="F372" s="9"/>
      <c r="J372" s="23"/>
      <c r="K372" s="9"/>
      <c r="R372" s="9"/>
      <c r="S372" s="9"/>
      <c r="T372" s="9"/>
      <c r="U372" s="9"/>
      <c r="V372" s="9"/>
      <c r="Z372"/>
      <c r="AD372"/>
    </row>
    <row r="373" spans="6:30" x14ac:dyDescent="0.3">
      <c r="F373" s="9"/>
      <c r="J373" s="23"/>
      <c r="K373" s="9"/>
      <c r="R373" s="9"/>
      <c r="S373" s="9"/>
      <c r="T373" s="9"/>
      <c r="U373" s="9"/>
      <c r="V373" s="9"/>
      <c r="Z373"/>
      <c r="AD373"/>
    </row>
    <row r="374" spans="6:30" x14ac:dyDescent="0.3">
      <c r="F374" s="9"/>
      <c r="J374" s="23"/>
      <c r="K374" s="9"/>
      <c r="R374" s="9"/>
      <c r="S374" s="9"/>
      <c r="T374" s="9"/>
      <c r="U374" s="9"/>
      <c r="V374" s="9"/>
      <c r="Z374"/>
      <c r="AD374"/>
    </row>
    <row r="375" spans="6:30" x14ac:dyDescent="0.3">
      <c r="F375" s="9"/>
      <c r="J375" s="23"/>
      <c r="K375" s="9"/>
      <c r="R375" s="9"/>
      <c r="S375" s="9"/>
      <c r="T375" s="9"/>
      <c r="U375" s="9"/>
      <c r="V375" s="9"/>
      <c r="Z375"/>
      <c r="AD375"/>
    </row>
    <row r="376" spans="6:30" x14ac:dyDescent="0.3">
      <c r="F376" s="9"/>
      <c r="J376" s="23"/>
      <c r="K376" s="9"/>
      <c r="R376" s="9"/>
      <c r="S376" s="9"/>
      <c r="T376" s="9"/>
      <c r="U376" s="9"/>
      <c r="V376" s="9"/>
      <c r="Z376"/>
      <c r="AD376"/>
    </row>
    <row r="377" spans="6:30" x14ac:dyDescent="0.3">
      <c r="F377" s="9"/>
      <c r="J377" s="23"/>
      <c r="K377" s="9"/>
      <c r="R377" s="9"/>
      <c r="S377" s="9"/>
      <c r="T377" s="9"/>
      <c r="U377" s="9"/>
      <c r="V377" s="9"/>
      <c r="Z377"/>
      <c r="AD377"/>
    </row>
    <row r="378" spans="6:30" x14ac:dyDescent="0.3">
      <c r="F378" s="9"/>
      <c r="J378" s="23"/>
      <c r="K378" s="9"/>
      <c r="R378" s="9"/>
      <c r="S378" s="9"/>
      <c r="T378" s="9"/>
      <c r="U378" s="9"/>
      <c r="V378" s="9"/>
      <c r="Z378"/>
      <c r="AD378"/>
    </row>
    <row r="379" spans="6:30" x14ac:dyDescent="0.3">
      <c r="F379" s="9"/>
      <c r="J379" s="23"/>
      <c r="K379" s="9"/>
      <c r="R379" s="9"/>
      <c r="S379" s="9"/>
      <c r="T379" s="9"/>
      <c r="U379" s="9"/>
      <c r="V379" s="9"/>
      <c r="Z379"/>
      <c r="AD379"/>
    </row>
    <row r="380" spans="6:30" x14ac:dyDescent="0.3">
      <c r="F380" s="9"/>
      <c r="J380" s="23"/>
      <c r="K380" s="9"/>
      <c r="R380" s="9"/>
      <c r="S380" s="9"/>
      <c r="T380" s="9"/>
      <c r="U380" s="9"/>
      <c r="V380" s="9"/>
      <c r="Z380"/>
      <c r="AD380"/>
    </row>
    <row r="381" spans="6:30" x14ac:dyDescent="0.3">
      <c r="F381" s="9"/>
      <c r="J381" s="23"/>
      <c r="K381" s="9"/>
      <c r="R381" s="9"/>
      <c r="S381" s="9"/>
      <c r="T381" s="9"/>
      <c r="U381" s="9"/>
      <c r="V381" s="9"/>
      <c r="Z381"/>
      <c r="AD381"/>
    </row>
    <row r="382" spans="6:30" x14ac:dyDescent="0.3">
      <c r="F382" s="9"/>
      <c r="J382" s="23"/>
      <c r="K382" s="9"/>
      <c r="R382" s="9"/>
      <c r="S382" s="9"/>
      <c r="T382" s="9"/>
      <c r="U382" s="9"/>
      <c r="V382" s="9"/>
      <c r="Z382"/>
      <c r="AD382"/>
    </row>
    <row r="383" spans="6:30" x14ac:dyDescent="0.3">
      <c r="F383" s="9"/>
      <c r="J383" s="23"/>
      <c r="K383" s="9"/>
      <c r="R383" s="9"/>
      <c r="S383" s="9"/>
      <c r="T383" s="9"/>
      <c r="U383" s="9"/>
      <c r="V383" s="9"/>
      <c r="Z383"/>
      <c r="AD383"/>
    </row>
    <row r="384" spans="6:30" x14ac:dyDescent="0.3">
      <c r="F384" s="9"/>
      <c r="J384" s="23"/>
      <c r="K384" s="9"/>
      <c r="R384" s="9"/>
      <c r="S384" s="9"/>
      <c r="T384" s="9"/>
      <c r="U384" s="9"/>
      <c r="V384" s="9"/>
      <c r="Z384"/>
      <c r="AD384"/>
    </row>
    <row r="385" spans="6:30" x14ac:dyDescent="0.3">
      <c r="F385" s="9"/>
      <c r="J385" s="23"/>
      <c r="K385" s="9"/>
      <c r="R385" s="9"/>
      <c r="S385" s="9"/>
      <c r="T385" s="9"/>
      <c r="U385" s="9"/>
      <c r="V385" s="9"/>
      <c r="Z385"/>
      <c r="AD385"/>
    </row>
    <row r="386" spans="6:30" x14ac:dyDescent="0.3">
      <c r="F386" s="9"/>
      <c r="J386" s="23"/>
      <c r="K386" s="9"/>
      <c r="R386" s="9"/>
      <c r="S386" s="9"/>
      <c r="T386" s="9"/>
      <c r="U386" s="9"/>
      <c r="V386" s="9"/>
      <c r="Z386"/>
      <c r="AD386"/>
    </row>
    <row r="387" spans="6:30" x14ac:dyDescent="0.3">
      <c r="F387" s="9"/>
      <c r="J387" s="23"/>
      <c r="K387" s="9"/>
      <c r="R387" s="9"/>
      <c r="S387" s="9"/>
      <c r="T387" s="9"/>
      <c r="U387" s="9"/>
      <c r="V387" s="9"/>
      <c r="Z387"/>
      <c r="AD387"/>
    </row>
    <row r="388" spans="6:30" x14ac:dyDescent="0.3">
      <c r="F388" s="9"/>
      <c r="J388" s="23"/>
      <c r="K388" s="9"/>
      <c r="R388" s="9"/>
      <c r="S388" s="9"/>
      <c r="T388" s="9"/>
      <c r="U388" s="9"/>
      <c r="V388" s="9"/>
      <c r="Z388"/>
      <c r="AD388"/>
    </row>
    <row r="389" spans="6:30" x14ac:dyDescent="0.3">
      <c r="F389" s="9"/>
      <c r="J389" s="23"/>
      <c r="K389" s="9"/>
      <c r="R389" s="9"/>
      <c r="S389" s="9"/>
      <c r="T389" s="9"/>
      <c r="U389" s="9"/>
      <c r="V389" s="9"/>
      <c r="Z389"/>
      <c r="AD389"/>
    </row>
    <row r="390" spans="6:30" x14ac:dyDescent="0.3">
      <c r="F390" s="9"/>
      <c r="J390" s="23"/>
      <c r="K390" s="9"/>
      <c r="R390" s="9"/>
      <c r="S390" s="9"/>
      <c r="T390" s="9"/>
      <c r="U390" s="9"/>
      <c r="V390" s="9"/>
      <c r="Z390"/>
      <c r="AD390"/>
    </row>
    <row r="391" spans="6:30" x14ac:dyDescent="0.3">
      <c r="F391" s="9"/>
      <c r="J391" s="23"/>
      <c r="K391" s="9"/>
      <c r="R391" s="9"/>
      <c r="S391" s="9"/>
      <c r="T391" s="9"/>
      <c r="U391" s="9"/>
      <c r="V391" s="9"/>
      <c r="Z391"/>
      <c r="AD391"/>
    </row>
    <row r="392" spans="6:30" x14ac:dyDescent="0.3">
      <c r="F392" s="9"/>
      <c r="J392" s="23"/>
      <c r="K392" s="9"/>
      <c r="R392" s="9"/>
      <c r="S392" s="9"/>
      <c r="T392" s="9"/>
      <c r="U392" s="9"/>
      <c r="V392" s="9"/>
      <c r="Z392"/>
      <c r="AD392"/>
    </row>
    <row r="393" spans="6:30" x14ac:dyDescent="0.3">
      <c r="F393" s="9"/>
      <c r="J393" s="23"/>
      <c r="K393" s="9"/>
      <c r="R393" s="9"/>
      <c r="S393" s="9"/>
      <c r="T393" s="9"/>
      <c r="U393" s="9"/>
      <c r="V393" s="9"/>
      <c r="Z393"/>
      <c r="AD393"/>
    </row>
    <row r="394" spans="6:30" x14ac:dyDescent="0.3">
      <c r="F394" s="9"/>
      <c r="J394" s="23"/>
      <c r="K394" s="9"/>
      <c r="R394" s="9"/>
      <c r="S394" s="9"/>
      <c r="T394" s="9"/>
      <c r="U394" s="9"/>
      <c r="V394" s="9"/>
      <c r="Z394"/>
      <c r="AD394"/>
    </row>
    <row r="395" spans="6:30" x14ac:dyDescent="0.3">
      <c r="F395" s="9"/>
      <c r="J395" s="23"/>
      <c r="K395" s="9"/>
      <c r="R395" s="9"/>
      <c r="S395" s="9"/>
      <c r="T395" s="9"/>
      <c r="U395" s="9"/>
      <c r="V395" s="9"/>
      <c r="Z395"/>
      <c r="AD395"/>
    </row>
    <row r="396" spans="6:30" x14ac:dyDescent="0.3">
      <c r="F396" s="9"/>
      <c r="J396" s="23"/>
      <c r="K396" s="9"/>
      <c r="R396" s="9"/>
      <c r="S396" s="9"/>
      <c r="T396" s="9"/>
      <c r="U396" s="9"/>
      <c r="V396" s="9"/>
      <c r="Z396"/>
      <c r="AD396"/>
    </row>
    <row r="397" spans="6:30" x14ac:dyDescent="0.3">
      <c r="F397" s="9"/>
      <c r="J397" s="23"/>
      <c r="K397" s="9"/>
      <c r="R397" s="9"/>
      <c r="S397" s="9"/>
      <c r="T397" s="9"/>
      <c r="U397" s="9"/>
      <c r="V397" s="9"/>
      <c r="Z397"/>
      <c r="AD397"/>
    </row>
    <row r="398" spans="6:30" x14ac:dyDescent="0.3">
      <c r="F398" s="9"/>
      <c r="J398" s="23"/>
      <c r="K398" s="9"/>
      <c r="R398" s="9"/>
      <c r="S398" s="9"/>
      <c r="T398" s="9"/>
      <c r="U398" s="9"/>
      <c r="V398" s="9"/>
      <c r="Z398"/>
      <c r="AD398"/>
    </row>
    <row r="399" spans="6:30" x14ac:dyDescent="0.3">
      <c r="F399" s="9"/>
      <c r="J399" s="23"/>
      <c r="K399" s="9"/>
      <c r="R399" s="9"/>
      <c r="S399" s="9"/>
      <c r="T399" s="9"/>
      <c r="U399" s="9"/>
      <c r="V399" s="9"/>
      <c r="Z399"/>
      <c r="AD399"/>
    </row>
    <row r="400" spans="6:30" x14ac:dyDescent="0.3">
      <c r="F400" s="9"/>
      <c r="J400" s="23"/>
      <c r="K400" s="9"/>
      <c r="R400" s="9"/>
      <c r="S400" s="9"/>
      <c r="T400" s="9"/>
      <c r="U400" s="9"/>
      <c r="V400" s="9"/>
      <c r="Z400"/>
      <c r="AD400"/>
    </row>
    <row r="401" spans="6:30" x14ac:dyDescent="0.3">
      <c r="F401" s="9"/>
      <c r="J401" s="23"/>
      <c r="K401" s="9"/>
      <c r="R401" s="9"/>
      <c r="S401" s="9"/>
      <c r="T401" s="9"/>
      <c r="U401" s="9"/>
      <c r="V401" s="9"/>
      <c r="Z401"/>
      <c r="AD401"/>
    </row>
    <row r="402" spans="6:30" x14ac:dyDescent="0.3">
      <c r="F402" s="9"/>
      <c r="J402" s="23"/>
      <c r="K402" s="9"/>
      <c r="R402" s="9"/>
      <c r="S402" s="9"/>
      <c r="T402" s="9"/>
      <c r="U402" s="9"/>
      <c r="V402" s="9"/>
      <c r="Z402"/>
      <c r="AD402"/>
    </row>
    <row r="403" spans="6:30" x14ac:dyDescent="0.3">
      <c r="F403" s="9"/>
      <c r="J403" s="23"/>
      <c r="K403" s="9"/>
      <c r="R403" s="9"/>
      <c r="S403" s="9"/>
      <c r="T403" s="9"/>
      <c r="U403" s="9"/>
      <c r="V403" s="9"/>
      <c r="Z403"/>
      <c r="AD403"/>
    </row>
    <row r="404" spans="6:30" x14ac:dyDescent="0.3">
      <c r="F404" s="9"/>
      <c r="J404" s="23"/>
      <c r="K404" s="9"/>
      <c r="R404" s="9"/>
      <c r="S404" s="9"/>
      <c r="T404" s="9"/>
      <c r="U404" s="9"/>
      <c r="V404" s="9"/>
      <c r="Z404"/>
      <c r="AD404"/>
    </row>
    <row r="405" spans="6:30" x14ac:dyDescent="0.3">
      <c r="F405" s="9"/>
      <c r="J405" s="23"/>
      <c r="K405" s="9"/>
      <c r="R405" s="9"/>
      <c r="S405" s="9"/>
      <c r="T405" s="9"/>
      <c r="U405" s="9"/>
      <c r="V405" s="9"/>
      <c r="Z405"/>
      <c r="AD405"/>
    </row>
    <row r="406" spans="6:30" x14ac:dyDescent="0.3">
      <c r="F406" s="9"/>
      <c r="J406" s="23"/>
      <c r="K406" s="9"/>
      <c r="R406" s="9"/>
      <c r="S406" s="9"/>
      <c r="T406" s="9"/>
      <c r="U406" s="9"/>
      <c r="V406" s="9"/>
      <c r="Z406"/>
      <c r="AD406"/>
    </row>
    <row r="407" spans="6:30" x14ac:dyDescent="0.3">
      <c r="F407" s="9"/>
      <c r="J407" s="23"/>
      <c r="K407" s="9"/>
      <c r="R407" s="9"/>
      <c r="S407" s="9"/>
      <c r="T407" s="9"/>
      <c r="U407" s="9"/>
      <c r="V407" s="9"/>
      <c r="Z407"/>
      <c r="AD407"/>
    </row>
    <row r="408" spans="6:30" x14ac:dyDescent="0.3">
      <c r="F408" s="9"/>
      <c r="J408" s="23"/>
      <c r="K408" s="9"/>
      <c r="R408" s="9"/>
      <c r="S408" s="9"/>
      <c r="T408" s="9"/>
      <c r="U408" s="9"/>
      <c r="V408" s="9"/>
      <c r="Z408"/>
      <c r="AD408"/>
    </row>
    <row r="409" spans="6:30" x14ac:dyDescent="0.3">
      <c r="F409" s="9"/>
      <c r="J409" s="23"/>
      <c r="K409" s="9"/>
      <c r="R409" s="9"/>
      <c r="S409" s="9"/>
      <c r="T409" s="9"/>
      <c r="U409" s="9"/>
      <c r="V409" s="9"/>
      <c r="Z409"/>
      <c r="AD409"/>
    </row>
    <row r="410" spans="6:30" x14ac:dyDescent="0.3">
      <c r="F410" s="9"/>
      <c r="J410" s="23"/>
      <c r="K410" s="9"/>
      <c r="R410" s="9"/>
      <c r="S410" s="9"/>
      <c r="T410" s="9"/>
      <c r="U410" s="9"/>
      <c r="V410" s="9"/>
      <c r="Z410"/>
      <c r="AD410"/>
    </row>
    <row r="411" spans="6:30" x14ac:dyDescent="0.3">
      <c r="F411" s="9"/>
      <c r="J411" s="23"/>
      <c r="K411" s="9"/>
      <c r="R411" s="9"/>
      <c r="S411" s="9"/>
      <c r="T411" s="9"/>
      <c r="U411" s="9"/>
      <c r="V411" s="9"/>
      <c r="Z411"/>
      <c r="AD411"/>
    </row>
    <row r="412" spans="6:30" x14ac:dyDescent="0.3">
      <c r="F412" s="9"/>
      <c r="J412" s="23"/>
      <c r="K412" s="9"/>
      <c r="R412" s="9"/>
      <c r="S412" s="9"/>
      <c r="T412" s="9"/>
      <c r="U412" s="9"/>
      <c r="V412" s="9"/>
      <c r="Z412"/>
      <c r="AD412"/>
    </row>
    <row r="413" spans="6:30" x14ac:dyDescent="0.3">
      <c r="F413" s="9"/>
      <c r="J413" s="23"/>
      <c r="K413" s="9"/>
      <c r="R413" s="9"/>
      <c r="S413" s="9"/>
      <c r="T413" s="9"/>
      <c r="U413" s="9"/>
      <c r="V413" s="9"/>
      <c r="Z413"/>
      <c r="AD413"/>
    </row>
    <row r="414" spans="6:30" x14ac:dyDescent="0.3">
      <c r="F414" s="9"/>
      <c r="J414" s="23"/>
      <c r="K414" s="9"/>
      <c r="R414" s="9"/>
      <c r="S414" s="9"/>
      <c r="T414" s="9"/>
      <c r="U414" s="9"/>
      <c r="V414" s="9"/>
      <c r="Z414"/>
      <c r="AD414"/>
    </row>
    <row r="415" spans="6:30" x14ac:dyDescent="0.3">
      <c r="F415" s="9"/>
      <c r="J415" s="23"/>
      <c r="K415" s="9"/>
      <c r="R415" s="9"/>
      <c r="S415" s="9"/>
      <c r="T415" s="9"/>
      <c r="U415" s="9"/>
      <c r="V415" s="9"/>
      <c r="Z415"/>
      <c r="AD415"/>
    </row>
    <row r="416" spans="6:30" x14ac:dyDescent="0.3">
      <c r="F416" s="9"/>
      <c r="J416" s="23"/>
      <c r="K416" s="9"/>
      <c r="R416" s="9"/>
      <c r="S416" s="9"/>
      <c r="T416" s="9"/>
      <c r="U416" s="9"/>
      <c r="V416" s="9"/>
      <c r="Z416"/>
      <c r="AD416"/>
    </row>
    <row r="417" spans="6:30" x14ac:dyDescent="0.3">
      <c r="F417" s="9"/>
      <c r="J417" s="23"/>
      <c r="K417" s="9"/>
      <c r="R417" s="9"/>
      <c r="S417" s="9"/>
      <c r="T417" s="9"/>
      <c r="U417" s="9"/>
      <c r="V417" s="9"/>
      <c r="Z417"/>
      <c r="AD417"/>
    </row>
    <row r="418" spans="6:30" x14ac:dyDescent="0.3">
      <c r="F418" s="9"/>
      <c r="J418" s="23"/>
      <c r="K418" s="9"/>
      <c r="R418" s="9"/>
      <c r="S418" s="9"/>
      <c r="T418" s="9"/>
      <c r="U418" s="9"/>
      <c r="V418" s="9"/>
      <c r="Z418"/>
      <c r="AD418"/>
    </row>
    <row r="419" spans="6:30" x14ac:dyDescent="0.3">
      <c r="F419" s="9"/>
      <c r="J419" s="23"/>
      <c r="K419" s="9"/>
      <c r="R419" s="9"/>
      <c r="S419" s="9"/>
      <c r="T419" s="9"/>
      <c r="U419" s="9"/>
      <c r="V419" s="9"/>
      <c r="Z419"/>
      <c r="AD419"/>
    </row>
    <row r="420" spans="6:30" x14ac:dyDescent="0.3">
      <c r="F420" s="9"/>
      <c r="J420" s="23"/>
      <c r="K420" s="9"/>
      <c r="R420" s="9"/>
      <c r="S420" s="9"/>
      <c r="T420" s="9"/>
      <c r="U420" s="9"/>
      <c r="V420" s="9"/>
      <c r="Z420"/>
      <c r="AD420"/>
    </row>
    <row r="421" spans="6:30" x14ac:dyDescent="0.3">
      <c r="F421" s="9"/>
      <c r="J421" s="23"/>
      <c r="K421" s="9"/>
      <c r="R421" s="9"/>
      <c r="S421" s="9"/>
      <c r="T421" s="9"/>
      <c r="U421" s="9"/>
      <c r="V421" s="9"/>
      <c r="Z421"/>
      <c r="AD421"/>
    </row>
    <row r="422" spans="6:30" x14ac:dyDescent="0.3">
      <c r="F422" s="9"/>
      <c r="J422" s="23"/>
      <c r="K422" s="9"/>
      <c r="R422" s="9"/>
      <c r="S422" s="9"/>
      <c r="T422" s="9"/>
      <c r="U422" s="9"/>
      <c r="V422" s="9"/>
      <c r="Z422"/>
      <c r="AD422"/>
    </row>
    <row r="423" spans="6:30" x14ac:dyDescent="0.3">
      <c r="F423" s="9"/>
      <c r="J423" s="23"/>
      <c r="K423" s="9"/>
      <c r="R423" s="9"/>
      <c r="S423" s="9"/>
      <c r="T423" s="9"/>
      <c r="U423" s="9"/>
      <c r="V423" s="9"/>
      <c r="Z423"/>
      <c r="AD423"/>
    </row>
    <row r="424" spans="6:30" x14ac:dyDescent="0.3">
      <c r="F424" s="9"/>
      <c r="J424" s="23"/>
      <c r="K424" s="9"/>
      <c r="R424" s="9"/>
      <c r="S424" s="9"/>
      <c r="T424" s="9"/>
      <c r="U424" s="9"/>
      <c r="V424" s="9"/>
      <c r="Z424"/>
      <c r="AD424"/>
    </row>
    <row r="425" spans="6:30" x14ac:dyDescent="0.3">
      <c r="F425" s="9"/>
      <c r="J425" s="23"/>
      <c r="K425" s="9"/>
      <c r="R425" s="9"/>
      <c r="S425" s="9"/>
      <c r="T425" s="9"/>
      <c r="U425" s="9"/>
      <c r="V425" s="9"/>
      <c r="Z425"/>
      <c r="AD425"/>
    </row>
    <row r="426" spans="6:30" x14ac:dyDescent="0.3">
      <c r="F426" s="9"/>
      <c r="J426" s="23"/>
      <c r="K426" s="9"/>
      <c r="R426" s="9"/>
      <c r="S426" s="9"/>
      <c r="T426" s="9"/>
      <c r="U426" s="9"/>
      <c r="V426" s="9"/>
      <c r="Z426"/>
      <c r="AD426"/>
    </row>
    <row r="427" spans="6:30" x14ac:dyDescent="0.3">
      <c r="F427" s="9"/>
      <c r="J427" s="23"/>
      <c r="K427" s="9"/>
      <c r="R427" s="9"/>
      <c r="S427" s="9"/>
      <c r="T427" s="9"/>
      <c r="U427" s="9"/>
      <c r="V427" s="9"/>
      <c r="Z427"/>
      <c r="AD427"/>
    </row>
    <row r="428" spans="6:30" x14ac:dyDescent="0.3">
      <c r="F428" s="9"/>
      <c r="J428" s="23"/>
      <c r="K428" s="9"/>
      <c r="R428" s="9"/>
      <c r="S428" s="9"/>
      <c r="T428" s="9"/>
      <c r="U428" s="9"/>
      <c r="V428" s="9"/>
      <c r="Z428"/>
      <c r="AD428"/>
    </row>
    <row r="429" spans="6:30" x14ac:dyDescent="0.3">
      <c r="F429" s="9"/>
      <c r="J429" s="23"/>
      <c r="K429" s="9"/>
      <c r="R429" s="9"/>
      <c r="S429" s="9"/>
      <c r="T429" s="9"/>
      <c r="U429" s="9"/>
      <c r="V429" s="9"/>
      <c r="Z429"/>
      <c r="AD429"/>
    </row>
    <row r="430" spans="6:30" x14ac:dyDescent="0.3">
      <c r="F430" s="9"/>
      <c r="J430" s="23"/>
      <c r="K430" s="9"/>
      <c r="R430" s="9"/>
      <c r="S430" s="9"/>
      <c r="T430" s="9"/>
      <c r="U430" s="9"/>
      <c r="V430" s="9"/>
      <c r="Z430"/>
      <c r="AD430"/>
    </row>
    <row r="431" spans="6:30" x14ac:dyDescent="0.3">
      <c r="F431" s="9"/>
      <c r="J431" s="23"/>
      <c r="K431" s="9"/>
      <c r="R431" s="9"/>
      <c r="S431" s="9"/>
      <c r="T431" s="9"/>
      <c r="U431" s="9"/>
      <c r="V431" s="9"/>
      <c r="Z431"/>
      <c r="AD431"/>
    </row>
    <row r="432" spans="6:30" x14ac:dyDescent="0.3">
      <c r="F432" s="9"/>
      <c r="J432" s="23"/>
      <c r="K432" s="9"/>
      <c r="R432" s="9"/>
      <c r="S432" s="9"/>
      <c r="T432" s="9"/>
      <c r="U432" s="9"/>
      <c r="V432" s="9"/>
      <c r="Z432"/>
      <c r="AD432"/>
    </row>
    <row r="433" spans="6:30" x14ac:dyDescent="0.3">
      <c r="F433" s="9"/>
      <c r="J433" s="23"/>
      <c r="K433" s="9"/>
      <c r="R433" s="9"/>
      <c r="S433" s="9"/>
      <c r="T433" s="9"/>
      <c r="U433" s="9"/>
      <c r="V433" s="9"/>
      <c r="Z433"/>
      <c r="AD433"/>
    </row>
    <row r="434" spans="6:30" x14ac:dyDescent="0.3">
      <c r="F434" s="9"/>
      <c r="J434" s="23"/>
      <c r="K434" s="9"/>
      <c r="R434" s="9"/>
      <c r="S434" s="9"/>
      <c r="T434" s="9"/>
      <c r="U434" s="9"/>
      <c r="V434" s="9"/>
      <c r="Z434"/>
      <c r="AD434"/>
    </row>
    <row r="435" spans="6:30" x14ac:dyDescent="0.3">
      <c r="F435" s="9"/>
      <c r="J435" s="23"/>
      <c r="K435" s="9"/>
      <c r="R435" s="9"/>
      <c r="S435" s="9"/>
      <c r="T435" s="9"/>
      <c r="U435" s="9"/>
      <c r="V435" s="9"/>
      <c r="Z435"/>
      <c r="AD435"/>
    </row>
    <row r="436" spans="6:30" x14ac:dyDescent="0.3">
      <c r="F436" s="9"/>
      <c r="J436" s="23"/>
      <c r="K436" s="9"/>
      <c r="R436" s="9"/>
      <c r="S436" s="9"/>
      <c r="T436" s="9"/>
      <c r="U436" s="9"/>
      <c r="V436" s="9"/>
      <c r="Z436"/>
      <c r="AD436"/>
    </row>
    <row r="437" spans="6:30" x14ac:dyDescent="0.3">
      <c r="F437" s="9"/>
      <c r="J437" s="23"/>
      <c r="K437" s="9"/>
      <c r="R437" s="9"/>
      <c r="S437" s="9"/>
      <c r="T437" s="9"/>
      <c r="U437" s="9"/>
      <c r="V437" s="9"/>
      <c r="Z437"/>
      <c r="AD437"/>
    </row>
    <row r="438" spans="6:30" x14ac:dyDescent="0.3">
      <c r="F438" s="9"/>
      <c r="J438" s="23"/>
      <c r="K438" s="9"/>
      <c r="R438" s="9"/>
      <c r="S438" s="9"/>
      <c r="T438" s="9"/>
      <c r="U438" s="9"/>
      <c r="V438" s="9"/>
      <c r="Z438"/>
      <c r="AD438"/>
    </row>
    <row r="439" spans="6:30" x14ac:dyDescent="0.3">
      <c r="F439" s="9"/>
      <c r="J439" s="23"/>
      <c r="K439" s="9"/>
      <c r="R439" s="9"/>
      <c r="S439" s="9"/>
      <c r="T439" s="9"/>
      <c r="U439" s="9"/>
      <c r="V439" s="9"/>
      <c r="Z439"/>
      <c r="AD439"/>
    </row>
    <row r="440" spans="6:30" x14ac:dyDescent="0.3">
      <c r="F440" s="9"/>
      <c r="J440" s="23"/>
      <c r="K440" s="9"/>
      <c r="R440" s="9"/>
      <c r="S440" s="9"/>
      <c r="T440" s="9"/>
      <c r="U440" s="9"/>
      <c r="V440" s="9"/>
      <c r="Z440"/>
      <c r="AD440"/>
    </row>
    <row r="441" spans="6:30" x14ac:dyDescent="0.3">
      <c r="F441" s="9"/>
      <c r="J441" s="23"/>
      <c r="K441" s="9"/>
      <c r="R441" s="9"/>
      <c r="S441" s="9"/>
      <c r="T441" s="9"/>
      <c r="U441" s="9"/>
      <c r="V441" s="9"/>
      <c r="Z441"/>
      <c r="AD441"/>
    </row>
    <row r="442" spans="6:30" x14ac:dyDescent="0.3">
      <c r="F442" s="9"/>
      <c r="J442" s="23"/>
      <c r="K442" s="9"/>
      <c r="R442" s="9"/>
      <c r="S442" s="9"/>
      <c r="T442" s="9"/>
      <c r="U442" s="9"/>
      <c r="V442" s="9"/>
      <c r="Z442"/>
      <c r="AD442"/>
    </row>
    <row r="443" spans="6:30" x14ac:dyDescent="0.3">
      <c r="F443" s="9"/>
      <c r="J443" s="23"/>
      <c r="K443" s="9"/>
      <c r="R443" s="9"/>
      <c r="S443" s="9"/>
      <c r="T443" s="9"/>
      <c r="U443" s="9"/>
      <c r="V443" s="9"/>
      <c r="Z443"/>
      <c r="AD443"/>
    </row>
    <row r="444" spans="6:30" x14ac:dyDescent="0.3">
      <c r="F444" s="9"/>
      <c r="J444" s="23"/>
      <c r="K444" s="9"/>
      <c r="R444" s="9"/>
      <c r="S444" s="9"/>
      <c r="T444" s="9"/>
      <c r="U444" s="9"/>
      <c r="V444" s="9"/>
      <c r="Z444"/>
      <c r="AD444"/>
    </row>
    <row r="445" spans="6:30" x14ac:dyDescent="0.3">
      <c r="F445" s="9"/>
      <c r="J445" s="23"/>
      <c r="K445" s="9"/>
      <c r="R445" s="9"/>
      <c r="S445" s="9"/>
      <c r="T445" s="9"/>
      <c r="U445" s="9"/>
      <c r="V445" s="9"/>
      <c r="Z445"/>
      <c r="AD445"/>
    </row>
    <row r="446" spans="6:30" x14ac:dyDescent="0.3">
      <c r="F446" s="9"/>
      <c r="J446" s="23"/>
      <c r="K446" s="9"/>
      <c r="R446" s="9"/>
      <c r="S446" s="9"/>
      <c r="T446" s="9"/>
      <c r="U446" s="9"/>
      <c r="V446" s="9"/>
      <c r="Z446"/>
      <c r="AD446"/>
    </row>
    <row r="447" spans="6:30" x14ac:dyDescent="0.3">
      <c r="F447" s="9"/>
      <c r="J447" s="23"/>
      <c r="K447" s="9"/>
      <c r="R447" s="9"/>
      <c r="S447" s="9"/>
      <c r="T447" s="9"/>
      <c r="U447" s="9"/>
      <c r="V447" s="9"/>
      <c r="Z447"/>
      <c r="AD447"/>
    </row>
    <row r="448" spans="6:30" x14ac:dyDescent="0.3">
      <c r="F448" s="9"/>
      <c r="J448" s="23"/>
      <c r="K448" s="9"/>
      <c r="R448" s="9"/>
      <c r="S448" s="9"/>
      <c r="T448" s="9"/>
      <c r="U448" s="9"/>
      <c r="V448" s="9"/>
      <c r="Z448"/>
      <c r="AD448"/>
    </row>
    <row r="449" spans="6:30" x14ac:dyDescent="0.3">
      <c r="F449" s="9"/>
      <c r="J449" s="23"/>
      <c r="K449" s="9"/>
      <c r="R449" s="9"/>
      <c r="S449" s="9"/>
      <c r="T449" s="9"/>
      <c r="U449" s="9"/>
      <c r="V449" s="9"/>
      <c r="Z449"/>
      <c r="AD449"/>
    </row>
    <row r="450" spans="6:30" x14ac:dyDescent="0.3">
      <c r="F450" s="9"/>
      <c r="J450" s="23"/>
      <c r="K450" s="9"/>
      <c r="R450" s="9"/>
      <c r="S450" s="9"/>
      <c r="T450" s="9"/>
      <c r="U450" s="9"/>
      <c r="V450" s="9"/>
      <c r="Z450"/>
      <c r="AD450"/>
    </row>
    <row r="451" spans="6:30" x14ac:dyDescent="0.3">
      <c r="F451" s="9"/>
      <c r="J451" s="23"/>
      <c r="K451" s="9"/>
      <c r="R451" s="9"/>
      <c r="S451" s="9"/>
      <c r="T451" s="9"/>
      <c r="U451" s="9"/>
      <c r="V451" s="9"/>
      <c r="Z451"/>
      <c r="AD451"/>
    </row>
    <row r="452" spans="6:30" x14ac:dyDescent="0.3">
      <c r="F452" s="9"/>
      <c r="J452" s="23"/>
      <c r="K452" s="9"/>
      <c r="R452" s="9"/>
      <c r="S452" s="9"/>
      <c r="T452" s="9"/>
      <c r="U452" s="9"/>
      <c r="V452" s="9"/>
      <c r="Z452"/>
      <c r="AD452"/>
    </row>
    <row r="453" spans="6:30" x14ac:dyDescent="0.3">
      <c r="F453" s="9"/>
      <c r="J453" s="23"/>
      <c r="K453" s="9"/>
      <c r="R453" s="9"/>
      <c r="S453" s="9"/>
      <c r="T453" s="9"/>
      <c r="U453" s="9"/>
      <c r="V453" s="9"/>
      <c r="Z453"/>
      <c r="AD453"/>
    </row>
    <row r="454" spans="6:30" x14ac:dyDescent="0.3">
      <c r="F454" s="9"/>
      <c r="J454" s="23"/>
      <c r="K454" s="9"/>
      <c r="R454" s="9"/>
      <c r="S454" s="9"/>
      <c r="T454" s="9"/>
      <c r="U454" s="9"/>
      <c r="V454" s="9"/>
      <c r="Z454"/>
      <c r="AD454"/>
    </row>
    <row r="455" spans="6:30" x14ac:dyDescent="0.3">
      <c r="F455" s="9"/>
      <c r="J455" s="23"/>
      <c r="K455" s="9"/>
      <c r="R455" s="9"/>
      <c r="S455" s="9"/>
      <c r="T455" s="9"/>
      <c r="U455" s="9"/>
      <c r="V455" s="9"/>
      <c r="Z455"/>
      <c r="AD455"/>
    </row>
    <row r="456" spans="6:30" x14ac:dyDescent="0.3">
      <c r="F456" s="9"/>
      <c r="J456" s="23"/>
      <c r="K456" s="9"/>
      <c r="R456" s="9"/>
      <c r="S456" s="9"/>
      <c r="T456" s="9"/>
      <c r="U456" s="9"/>
      <c r="V456" s="9"/>
      <c r="Z456"/>
      <c r="AD456"/>
    </row>
    <row r="457" spans="6:30" x14ac:dyDescent="0.3">
      <c r="F457" s="9"/>
      <c r="J457" s="23"/>
      <c r="K457" s="9"/>
      <c r="R457" s="9"/>
      <c r="S457" s="9"/>
      <c r="T457" s="9"/>
      <c r="U457" s="9"/>
      <c r="V457" s="9"/>
      <c r="Z457"/>
      <c r="AD457"/>
    </row>
    <row r="458" spans="6:30" x14ac:dyDescent="0.3">
      <c r="F458" s="9"/>
      <c r="J458" s="23"/>
      <c r="K458" s="9"/>
      <c r="R458" s="9"/>
      <c r="S458" s="9"/>
      <c r="T458" s="9"/>
      <c r="U458" s="9"/>
      <c r="V458" s="9"/>
      <c r="Z458"/>
      <c r="AD458"/>
    </row>
    <row r="459" spans="6:30" x14ac:dyDescent="0.3">
      <c r="F459" s="9"/>
      <c r="J459" s="23"/>
      <c r="K459" s="9"/>
      <c r="R459" s="9"/>
      <c r="S459" s="9"/>
      <c r="T459" s="9"/>
      <c r="U459" s="9"/>
      <c r="V459" s="9"/>
      <c r="Z459"/>
      <c r="AD459"/>
    </row>
    <row r="460" spans="6:30" x14ac:dyDescent="0.3">
      <c r="F460" s="9"/>
      <c r="J460" s="23"/>
      <c r="K460" s="9"/>
      <c r="R460" s="9"/>
      <c r="S460" s="9"/>
      <c r="T460" s="9"/>
      <c r="U460" s="9"/>
      <c r="V460" s="9"/>
      <c r="Z460"/>
      <c r="AD460"/>
    </row>
    <row r="461" spans="6:30" x14ac:dyDescent="0.3">
      <c r="F461" s="9"/>
      <c r="J461" s="23"/>
      <c r="K461" s="9"/>
      <c r="R461" s="9"/>
      <c r="S461" s="9"/>
      <c r="T461" s="9"/>
      <c r="U461" s="9"/>
      <c r="V461" s="9"/>
      <c r="Z461"/>
      <c r="AD461"/>
    </row>
    <row r="462" spans="6:30" x14ac:dyDescent="0.3">
      <c r="F462" s="9"/>
      <c r="J462" s="23"/>
      <c r="K462" s="9"/>
      <c r="R462" s="9"/>
      <c r="S462" s="9"/>
      <c r="T462" s="9"/>
      <c r="U462" s="9"/>
      <c r="V462" s="9"/>
      <c r="Z462"/>
      <c r="AD462"/>
    </row>
    <row r="463" spans="6:30" x14ac:dyDescent="0.3">
      <c r="F463" s="9"/>
      <c r="J463" s="23"/>
      <c r="K463" s="9"/>
      <c r="R463" s="9"/>
      <c r="S463" s="9"/>
      <c r="T463" s="9"/>
      <c r="U463" s="9"/>
      <c r="V463" s="9"/>
      <c r="Z463"/>
      <c r="AD463"/>
    </row>
    <row r="464" spans="6:30" x14ac:dyDescent="0.3">
      <c r="F464" s="9"/>
      <c r="J464" s="23"/>
      <c r="K464" s="9"/>
      <c r="R464" s="9"/>
      <c r="S464" s="9"/>
      <c r="T464" s="9"/>
      <c r="U464" s="9"/>
      <c r="V464" s="9"/>
      <c r="Z464"/>
      <c r="AD464"/>
    </row>
    <row r="465" spans="6:30" x14ac:dyDescent="0.3">
      <c r="F465" s="9"/>
      <c r="J465" s="23"/>
      <c r="K465" s="9"/>
      <c r="R465" s="9"/>
      <c r="S465" s="9"/>
      <c r="T465" s="9"/>
      <c r="U465" s="9"/>
      <c r="V465" s="9"/>
      <c r="Z465"/>
      <c r="AD465"/>
    </row>
    <row r="466" spans="6:30" x14ac:dyDescent="0.3">
      <c r="F466" s="9"/>
      <c r="J466" s="23"/>
      <c r="K466" s="9"/>
      <c r="R466" s="9"/>
      <c r="S466" s="9"/>
      <c r="T466" s="9"/>
      <c r="U466" s="9"/>
      <c r="V466" s="9"/>
      <c r="Z466"/>
      <c r="AD466"/>
    </row>
    <row r="467" spans="6:30" x14ac:dyDescent="0.3">
      <c r="F467" s="9"/>
      <c r="J467" s="23"/>
      <c r="K467" s="9"/>
      <c r="R467" s="9"/>
      <c r="S467" s="9"/>
      <c r="T467" s="9"/>
      <c r="U467" s="9"/>
      <c r="V467" s="9"/>
      <c r="Z467"/>
      <c r="AD467"/>
    </row>
    <row r="468" spans="6:30" x14ac:dyDescent="0.3">
      <c r="F468" s="9"/>
      <c r="J468" s="23"/>
      <c r="K468" s="9"/>
      <c r="R468" s="9"/>
      <c r="S468" s="9"/>
      <c r="T468" s="9"/>
      <c r="U468" s="9"/>
      <c r="V468" s="9"/>
      <c r="Z468"/>
      <c r="AD468"/>
    </row>
    <row r="469" spans="6:30" x14ac:dyDescent="0.3">
      <c r="F469" s="9"/>
      <c r="J469" s="23"/>
      <c r="K469" s="9"/>
      <c r="R469" s="9"/>
      <c r="S469" s="9"/>
      <c r="T469" s="9"/>
      <c r="U469" s="9"/>
      <c r="V469" s="9"/>
      <c r="Z469"/>
      <c r="AD469"/>
    </row>
    <row r="470" spans="6:30" x14ac:dyDescent="0.3">
      <c r="F470" s="9"/>
      <c r="J470" s="23"/>
      <c r="K470" s="9"/>
      <c r="R470" s="9"/>
      <c r="S470" s="9"/>
      <c r="T470" s="9"/>
      <c r="U470" s="9"/>
      <c r="V470" s="9"/>
      <c r="Z470"/>
      <c r="AD470"/>
    </row>
    <row r="471" spans="6:30" x14ac:dyDescent="0.3">
      <c r="F471" s="9"/>
      <c r="J471" s="23"/>
      <c r="K471" s="9"/>
      <c r="R471" s="9"/>
      <c r="S471" s="9"/>
      <c r="T471" s="9"/>
      <c r="U471" s="9"/>
      <c r="V471" s="9"/>
      <c r="Z471"/>
      <c r="AD471"/>
    </row>
    <row r="472" spans="6:30" x14ac:dyDescent="0.3">
      <c r="F472" s="9"/>
      <c r="J472" s="23"/>
      <c r="K472" s="9"/>
      <c r="R472" s="9"/>
      <c r="S472" s="9"/>
      <c r="T472" s="9"/>
      <c r="U472" s="9"/>
      <c r="V472" s="9"/>
      <c r="Z472"/>
      <c r="AD472"/>
    </row>
    <row r="473" spans="6:30" x14ac:dyDescent="0.3">
      <c r="F473" s="9"/>
      <c r="J473" s="23"/>
      <c r="K473" s="9"/>
      <c r="R473" s="9"/>
      <c r="S473" s="9"/>
      <c r="T473" s="9"/>
      <c r="U473" s="9"/>
      <c r="V473" s="9"/>
      <c r="Z473"/>
      <c r="AD473"/>
    </row>
    <row r="474" spans="6:30" x14ac:dyDescent="0.3">
      <c r="F474" s="9"/>
      <c r="J474" s="23"/>
      <c r="K474" s="9"/>
      <c r="R474" s="9"/>
      <c r="S474" s="9"/>
      <c r="T474" s="9"/>
      <c r="U474" s="9"/>
      <c r="V474" s="9"/>
      <c r="Z474"/>
      <c r="AD474"/>
    </row>
    <row r="475" spans="6:30" x14ac:dyDescent="0.3">
      <c r="F475" s="9"/>
      <c r="J475" s="23"/>
      <c r="K475" s="9"/>
      <c r="R475" s="9"/>
      <c r="S475" s="9"/>
      <c r="T475" s="9"/>
      <c r="U475" s="9"/>
      <c r="V475" s="9"/>
      <c r="Z475"/>
      <c r="AD475"/>
    </row>
    <row r="476" spans="6:30" x14ac:dyDescent="0.3">
      <c r="F476" s="9"/>
      <c r="J476" s="23"/>
      <c r="K476" s="9"/>
      <c r="R476" s="9"/>
      <c r="S476" s="9"/>
      <c r="T476" s="9"/>
      <c r="U476" s="9"/>
      <c r="V476" s="9"/>
      <c r="Z476"/>
      <c r="AD476"/>
    </row>
    <row r="477" spans="6:30" x14ac:dyDescent="0.3">
      <c r="F477" s="9"/>
      <c r="J477" s="23"/>
      <c r="K477" s="9"/>
      <c r="R477" s="9"/>
      <c r="S477" s="9"/>
      <c r="T477" s="9"/>
      <c r="U477" s="9"/>
      <c r="V477" s="9"/>
      <c r="Z477"/>
      <c r="AD477"/>
    </row>
    <row r="478" spans="6:30" x14ac:dyDescent="0.3">
      <c r="F478" s="9"/>
      <c r="J478" s="23"/>
      <c r="K478" s="9"/>
      <c r="R478" s="9"/>
      <c r="S478" s="9"/>
      <c r="T478" s="9"/>
      <c r="U478" s="9"/>
      <c r="V478" s="9"/>
      <c r="Z478"/>
      <c r="AD478"/>
    </row>
    <row r="479" spans="6:30" x14ac:dyDescent="0.3">
      <c r="F479" s="9"/>
      <c r="J479" s="23"/>
      <c r="K479" s="9"/>
      <c r="R479" s="9"/>
      <c r="S479" s="9"/>
      <c r="T479" s="9"/>
      <c r="U479" s="9"/>
      <c r="V479" s="9"/>
      <c r="Z479"/>
      <c r="AD479"/>
    </row>
    <row r="480" spans="6:30" x14ac:dyDescent="0.3">
      <c r="F480" s="9"/>
      <c r="J480" s="23"/>
      <c r="K480" s="9"/>
      <c r="R480" s="9"/>
      <c r="S480" s="9"/>
      <c r="T480" s="9"/>
      <c r="U480" s="9"/>
      <c r="V480" s="9"/>
      <c r="Z480"/>
      <c r="AD480"/>
    </row>
    <row r="481" spans="6:30" x14ac:dyDescent="0.3">
      <c r="F481" s="9"/>
      <c r="J481" s="23"/>
      <c r="K481" s="9"/>
      <c r="R481" s="9"/>
      <c r="S481" s="9"/>
      <c r="T481" s="9"/>
      <c r="U481" s="9"/>
      <c r="V481" s="9"/>
      <c r="Z481"/>
      <c r="AD481"/>
    </row>
    <row r="482" spans="6:30" x14ac:dyDescent="0.3">
      <c r="F482" s="9"/>
      <c r="J482" s="23"/>
      <c r="K482" s="9"/>
      <c r="R482" s="9"/>
      <c r="S482" s="9"/>
      <c r="T482" s="9"/>
      <c r="U482" s="9"/>
      <c r="V482" s="9"/>
      <c r="Z482"/>
      <c r="AD482"/>
    </row>
    <row r="483" spans="6:30" x14ac:dyDescent="0.3">
      <c r="F483" s="9"/>
      <c r="J483" s="23"/>
      <c r="K483" s="9"/>
      <c r="R483" s="9"/>
      <c r="S483" s="9"/>
      <c r="T483" s="9"/>
      <c r="U483" s="9"/>
      <c r="V483" s="9"/>
      <c r="Z483"/>
      <c r="AD483"/>
    </row>
    <row r="484" spans="6:30" x14ac:dyDescent="0.3">
      <c r="F484" s="9"/>
      <c r="J484" s="23"/>
      <c r="K484" s="9"/>
      <c r="R484" s="9"/>
      <c r="S484" s="9"/>
      <c r="T484" s="9"/>
      <c r="U484" s="9"/>
      <c r="V484" s="9"/>
      <c r="Z484"/>
      <c r="AD484"/>
    </row>
    <row r="485" spans="6:30" x14ac:dyDescent="0.3">
      <c r="F485" s="9"/>
      <c r="J485" s="23"/>
      <c r="K485" s="9"/>
      <c r="R485" s="9"/>
      <c r="S485" s="9"/>
      <c r="T485" s="9"/>
      <c r="U485" s="9"/>
      <c r="V485" s="9"/>
      <c r="Z485"/>
      <c r="AD485"/>
    </row>
    <row r="486" spans="6:30" x14ac:dyDescent="0.3">
      <c r="F486" s="9"/>
      <c r="J486" s="23"/>
      <c r="K486" s="9"/>
      <c r="R486" s="9"/>
      <c r="S486" s="9"/>
      <c r="T486" s="9"/>
      <c r="U486" s="9"/>
      <c r="V486" s="9"/>
      <c r="Z486"/>
      <c r="AD486"/>
    </row>
    <row r="487" spans="6:30" x14ac:dyDescent="0.3">
      <c r="F487" s="9"/>
      <c r="J487" s="23"/>
      <c r="K487" s="9"/>
      <c r="R487" s="9"/>
      <c r="S487" s="9"/>
      <c r="T487" s="9"/>
      <c r="U487" s="9"/>
      <c r="V487" s="9"/>
      <c r="Z487"/>
      <c r="AD487"/>
    </row>
    <row r="488" spans="6:30" x14ac:dyDescent="0.3">
      <c r="F488" s="9"/>
      <c r="J488" s="23"/>
      <c r="K488" s="9"/>
      <c r="R488" s="9"/>
      <c r="S488" s="9"/>
      <c r="T488" s="9"/>
      <c r="U488" s="9"/>
      <c r="V488" s="9"/>
      <c r="Z488"/>
      <c r="AD488"/>
    </row>
    <row r="489" spans="6:30" x14ac:dyDescent="0.3">
      <c r="F489" s="9"/>
      <c r="J489" s="23"/>
      <c r="K489" s="9"/>
      <c r="R489" s="9"/>
      <c r="S489" s="9"/>
      <c r="T489" s="9"/>
      <c r="U489" s="9"/>
      <c r="V489" s="9"/>
      <c r="Z489"/>
      <c r="AD489"/>
    </row>
    <row r="490" spans="6:30" x14ac:dyDescent="0.3">
      <c r="F490" s="9"/>
      <c r="J490" s="23"/>
      <c r="K490" s="9"/>
      <c r="R490" s="9"/>
      <c r="S490" s="9"/>
      <c r="T490" s="9"/>
      <c r="U490" s="9"/>
      <c r="V490" s="9"/>
      <c r="Z490"/>
      <c r="AD490"/>
    </row>
    <row r="491" spans="6:30" x14ac:dyDescent="0.3">
      <c r="F491" s="9"/>
      <c r="J491" s="23"/>
      <c r="K491" s="9"/>
      <c r="R491" s="9"/>
      <c r="S491" s="9"/>
      <c r="T491" s="9"/>
      <c r="U491" s="9"/>
      <c r="V491" s="9"/>
      <c r="Z491"/>
      <c r="AD491"/>
    </row>
    <row r="492" spans="6:30" x14ac:dyDescent="0.3">
      <c r="F492" s="9"/>
      <c r="J492" s="23"/>
      <c r="K492" s="9"/>
      <c r="R492" s="9"/>
      <c r="S492" s="9"/>
      <c r="T492" s="9"/>
      <c r="U492" s="9"/>
      <c r="V492" s="9"/>
      <c r="Z492"/>
      <c r="AD492"/>
    </row>
    <row r="493" spans="6:30" x14ac:dyDescent="0.3">
      <c r="F493" s="9"/>
      <c r="J493" s="23"/>
      <c r="K493" s="9"/>
      <c r="R493" s="9"/>
      <c r="S493" s="9"/>
      <c r="T493" s="9"/>
      <c r="U493" s="9"/>
      <c r="V493" s="9"/>
      <c r="Z493"/>
      <c r="AD493"/>
    </row>
    <row r="494" spans="6:30" x14ac:dyDescent="0.3">
      <c r="F494" s="9"/>
      <c r="J494" s="23"/>
      <c r="K494" s="9"/>
      <c r="R494" s="9"/>
      <c r="S494" s="9"/>
      <c r="T494" s="9"/>
      <c r="U494" s="9"/>
      <c r="V494" s="9"/>
      <c r="Z494"/>
      <c r="AD494"/>
    </row>
    <row r="495" spans="6:30" x14ac:dyDescent="0.3">
      <c r="F495" s="9"/>
      <c r="J495" s="23"/>
      <c r="K495" s="9"/>
      <c r="R495" s="9"/>
      <c r="S495" s="9"/>
      <c r="T495" s="9"/>
      <c r="U495" s="9"/>
      <c r="V495" s="9"/>
      <c r="Z495"/>
      <c r="AD495"/>
    </row>
    <row r="496" spans="6:30" x14ac:dyDescent="0.3">
      <c r="F496" s="9"/>
      <c r="J496" s="23"/>
      <c r="K496" s="9"/>
      <c r="R496" s="9"/>
      <c r="S496" s="9"/>
      <c r="T496" s="9"/>
      <c r="U496" s="9"/>
      <c r="V496" s="9"/>
      <c r="Z496"/>
      <c r="AD496"/>
    </row>
    <row r="497" spans="6:30" x14ac:dyDescent="0.3">
      <c r="F497" s="9"/>
      <c r="J497" s="23"/>
      <c r="K497" s="9"/>
      <c r="R497" s="9"/>
      <c r="S497" s="9"/>
      <c r="T497" s="9"/>
      <c r="U497" s="9"/>
      <c r="V497" s="9"/>
      <c r="Z497"/>
      <c r="AD497"/>
    </row>
    <row r="498" spans="6:30" x14ac:dyDescent="0.3">
      <c r="F498" s="9"/>
      <c r="J498" s="23"/>
      <c r="K498" s="9"/>
      <c r="R498" s="9"/>
      <c r="S498" s="9"/>
      <c r="T498" s="9"/>
      <c r="U498" s="9"/>
      <c r="V498" s="9"/>
      <c r="Z498"/>
      <c r="AD498"/>
    </row>
    <row r="499" spans="6:30" x14ac:dyDescent="0.3">
      <c r="F499" s="9"/>
      <c r="J499" s="23"/>
      <c r="K499" s="9"/>
      <c r="R499" s="9"/>
      <c r="S499" s="9"/>
      <c r="T499" s="9"/>
      <c r="U499" s="9"/>
      <c r="V499" s="9"/>
      <c r="Z499"/>
      <c r="AD499"/>
    </row>
    <row r="500" spans="6:30" x14ac:dyDescent="0.3">
      <c r="F500" s="9"/>
      <c r="J500" s="23"/>
      <c r="K500" s="9"/>
      <c r="R500" s="9"/>
      <c r="S500" s="9"/>
      <c r="T500" s="9"/>
      <c r="U500" s="9"/>
      <c r="V500" s="9"/>
      <c r="Z500"/>
      <c r="AD500"/>
    </row>
    <row r="501" spans="6:30" x14ac:dyDescent="0.3">
      <c r="F501" s="9"/>
      <c r="J501" s="23"/>
      <c r="K501" s="9"/>
      <c r="R501" s="9"/>
      <c r="S501" s="9"/>
      <c r="T501" s="9"/>
      <c r="U501" s="9"/>
      <c r="V501" s="9"/>
      <c r="Z501"/>
      <c r="AD501"/>
    </row>
    <row r="502" spans="6:30" x14ac:dyDescent="0.3">
      <c r="F502" s="9"/>
      <c r="J502" s="23"/>
      <c r="K502" s="9"/>
      <c r="R502" s="9"/>
      <c r="S502" s="9"/>
      <c r="T502" s="9"/>
      <c r="U502" s="9"/>
      <c r="V502" s="9"/>
      <c r="Z502"/>
      <c r="AD502"/>
    </row>
    <row r="503" spans="6:30" x14ac:dyDescent="0.3">
      <c r="F503" s="9"/>
      <c r="J503" s="23"/>
      <c r="K503" s="9"/>
      <c r="R503" s="9"/>
      <c r="S503" s="9"/>
      <c r="T503" s="9"/>
      <c r="U503" s="9"/>
      <c r="V503" s="9"/>
      <c r="Z503"/>
      <c r="AD503"/>
    </row>
    <row r="504" spans="6:30" x14ac:dyDescent="0.3">
      <c r="F504" s="9"/>
      <c r="J504" s="23"/>
      <c r="K504" s="9"/>
      <c r="R504" s="9"/>
      <c r="S504" s="9"/>
      <c r="T504" s="9"/>
      <c r="U504" s="9"/>
      <c r="V504" s="9"/>
      <c r="Z504"/>
      <c r="AD504"/>
    </row>
    <row r="505" spans="6:30" x14ac:dyDescent="0.3">
      <c r="F505" s="9"/>
      <c r="J505" s="23"/>
      <c r="K505" s="9"/>
      <c r="R505" s="9"/>
      <c r="S505" s="9"/>
      <c r="T505" s="9"/>
      <c r="U505" s="9"/>
      <c r="V505" s="9"/>
      <c r="Z505"/>
      <c r="AD505"/>
    </row>
    <row r="506" spans="6:30" x14ac:dyDescent="0.3">
      <c r="F506" s="9"/>
      <c r="J506" s="23"/>
      <c r="K506" s="9"/>
      <c r="R506" s="9"/>
      <c r="S506" s="9"/>
      <c r="T506" s="9"/>
      <c r="U506" s="9"/>
      <c r="V506" s="9"/>
      <c r="Z506"/>
      <c r="AD506"/>
    </row>
    <row r="507" spans="6:30" x14ac:dyDescent="0.3">
      <c r="F507" s="9"/>
      <c r="J507" s="23"/>
      <c r="K507" s="9"/>
      <c r="R507" s="9"/>
      <c r="S507" s="9"/>
      <c r="T507" s="9"/>
      <c r="U507" s="9"/>
      <c r="V507" s="9"/>
      <c r="Z507"/>
      <c r="AD507"/>
    </row>
    <row r="508" spans="6:30" x14ac:dyDescent="0.3">
      <c r="F508" s="9"/>
      <c r="J508" s="23"/>
      <c r="K508" s="9"/>
      <c r="R508" s="9"/>
      <c r="S508" s="9"/>
      <c r="T508" s="9"/>
      <c r="U508" s="9"/>
      <c r="V508" s="9"/>
      <c r="Z508"/>
      <c r="AD508"/>
    </row>
  </sheetData>
  <mergeCells count="24">
    <mergeCell ref="B142:E142"/>
    <mergeCell ref="C144:E144"/>
    <mergeCell ref="B149:E149"/>
    <mergeCell ref="C152:E152"/>
    <mergeCell ref="C81:E81"/>
    <mergeCell ref="C113:E113"/>
    <mergeCell ref="C130:E130"/>
    <mergeCell ref="C121:E121"/>
    <mergeCell ref="C136:E136"/>
    <mergeCell ref="A157:Q157"/>
    <mergeCell ref="G1:I1"/>
    <mergeCell ref="C67:E67"/>
    <mergeCell ref="C68:E68"/>
    <mergeCell ref="C83:E83"/>
    <mergeCell ref="C7:E7"/>
    <mergeCell ref="C14:E14"/>
    <mergeCell ref="C24:E24"/>
    <mergeCell ref="C30:E30"/>
    <mergeCell ref="C39:E39"/>
    <mergeCell ref="C49:E49"/>
    <mergeCell ref="C95:E95"/>
    <mergeCell ref="C104:E104"/>
    <mergeCell ref="C105:E105"/>
    <mergeCell ref="C94:E9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I10" sqref="I10"/>
    </sheetView>
  </sheetViews>
  <sheetFormatPr defaultRowHeight="14.4" x14ac:dyDescent="0.3"/>
  <cols>
    <col min="1" max="1" width="3.44140625" customWidth="1"/>
    <col min="2" max="2" width="7.44140625" bestFit="1" customWidth="1"/>
    <col min="3" max="3" width="29.6640625" bestFit="1" customWidth="1"/>
    <col min="4" max="4" width="12.33203125" bestFit="1" customWidth="1"/>
    <col min="5" max="5" width="3.88671875" customWidth="1"/>
  </cols>
  <sheetData>
    <row r="1" spans="2:4" ht="15" thickBot="1" x14ac:dyDescent="0.35"/>
    <row r="2" spans="2:4" ht="21.6" thickBot="1" x14ac:dyDescent="0.45">
      <c r="B2" s="84" t="s">
        <v>207</v>
      </c>
      <c r="C2" s="85"/>
      <c r="D2" s="86"/>
    </row>
    <row r="3" spans="2:4" ht="21.6" thickBot="1" x14ac:dyDescent="0.45">
      <c r="B3" s="87" t="s">
        <v>5</v>
      </c>
      <c r="C3" s="88"/>
      <c r="D3" s="34">
        <v>45366</v>
      </c>
    </row>
    <row r="4" spans="2:4" x14ac:dyDescent="0.3">
      <c r="B4" s="82" t="s">
        <v>6</v>
      </c>
      <c r="C4" s="82" t="s">
        <v>4</v>
      </c>
      <c r="D4" s="82" t="s">
        <v>7</v>
      </c>
    </row>
    <row r="5" spans="2:4" ht="15" thickBot="1" x14ac:dyDescent="0.35">
      <c r="B5" s="83"/>
      <c r="C5" s="83"/>
      <c r="D5" s="83"/>
    </row>
    <row r="6" spans="2:4" ht="18" x14ac:dyDescent="0.35">
      <c r="B6" s="32">
        <v>1</v>
      </c>
      <c r="C6" s="31" t="s">
        <v>195</v>
      </c>
      <c r="D6" s="33">
        <v>7</v>
      </c>
    </row>
    <row r="7" spans="2:4" ht="18" x14ac:dyDescent="0.35">
      <c r="B7" s="2">
        <f>B6+1</f>
        <v>2</v>
      </c>
      <c r="C7" s="27" t="s">
        <v>191</v>
      </c>
      <c r="D7" s="17">
        <v>12</v>
      </c>
    </row>
    <row r="8" spans="2:4" ht="18" x14ac:dyDescent="0.35">
      <c r="B8" s="2">
        <f t="shared" ref="B8:B20" si="0">B7+1</f>
        <v>3</v>
      </c>
      <c r="C8" s="29" t="s">
        <v>192</v>
      </c>
      <c r="D8" s="30">
        <v>20</v>
      </c>
    </row>
    <row r="9" spans="2:4" ht="18" x14ac:dyDescent="0.35">
      <c r="B9" s="2">
        <f t="shared" si="0"/>
        <v>4</v>
      </c>
      <c r="C9" s="29" t="s">
        <v>193</v>
      </c>
      <c r="D9" s="30">
        <v>5</v>
      </c>
    </row>
    <row r="10" spans="2:4" ht="18" x14ac:dyDescent="0.35">
      <c r="B10" s="2">
        <f t="shared" si="0"/>
        <v>5</v>
      </c>
      <c r="C10" s="29" t="s">
        <v>196</v>
      </c>
      <c r="D10" s="30">
        <v>2</v>
      </c>
    </row>
    <row r="11" spans="2:4" ht="18" x14ac:dyDescent="0.35">
      <c r="B11" s="2">
        <f t="shared" si="0"/>
        <v>6</v>
      </c>
      <c r="C11" s="29" t="s">
        <v>194</v>
      </c>
      <c r="D11" s="30">
        <v>3</v>
      </c>
    </row>
    <row r="12" spans="2:4" ht="18" x14ac:dyDescent="0.35">
      <c r="B12" s="2">
        <f t="shared" si="0"/>
        <v>7</v>
      </c>
      <c r="C12" s="29" t="s">
        <v>197</v>
      </c>
      <c r="D12" s="30">
        <v>3</v>
      </c>
    </row>
    <row r="13" spans="2:4" ht="18" x14ac:dyDescent="0.35">
      <c r="B13" s="2">
        <f t="shared" si="0"/>
        <v>8</v>
      </c>
      <c r="C13" s="29" t="s">
        <v>198</v>
      </c>
      <c r="D13" s="30">
        <v>2</v>
      </c>
    </row>
    <row r="14" spans="2:4" ht="18" x14ac:dyDescent="0.35">
      <c r="B14" s="2">
        <f t="shared" si="0"/>
        <v>9</v>
      </c>
      <c r="C14" s="29" t="s">
        <v>199</v>
      </c>
      <c r="D14" s="30">
        <v>6</v>
      </c>
    </row>
    <row r="15" spans="2:4" ht="18" x14ac:dyDescent="0.35">
      <c r="B15" s="2">
        <f t="shared" si="0"/>
        <v>10</v>
      </c>
      <c r="C15" s="29" t="s">
        <v>200</v>
      </c>
      <c r="D15" s="30">
        <v>7</v>
      </c>
    </row>
    <row r="16" spans="2:4" ht="18" x14ac:dyDescent="0.35">
      <c r="B16" s="2">
        <f t="shared" si="0"/>
        <v>11</v>
      </c>
      <c r="C16" s="29" t="s">
        <v>201</v>
      </c>
      <c r="D16" s="30">
        <v>5</v>
      </c>
    </row>
    <row r="17" spans="2:4" ht="18" x14ac:dyDescent="0.35">
      <c r="B17" s="2">
        <f t="shared" si="0"/>
        <v>12</v>
      </c>
      <c r="C17" s="29" t="s">
        <v>202</v>
      </c>
      <c r="D17" s="30">
        <v>2</v>
      </c>
    </row>
    <row r="18" spans="2:4" ht="18" x14ac:dyDescent="0.35">
      <c r="B18" s="2">
        <f t="shared" si="0"/>
        <v>13</v>
      </c>
      <c r="C18" s="29" t="s">
        <v>203</v>
      </c>
      <c r="D18" s="30">
        <v>1</v>
      </c>
    </row>
    <row r="19" spans="2:4" ht="18" x14ac:dyDescent="0.35">
      <c r="B19" s="2">
        <f t="shared" si="0"/>
        <v>14</v>
      </c>
      <c r="C19" s="29" t="s">
        <v>204</v>
      </c>
      <c r="D19" s="30">
        <v>1</v>
      </c>
    </row>
    <row r="20" spans="2:4" ht="18" x14ac:dyDescent="0.35">
      <c r="B20" s="2">
        <f t="shared" si="0"/>
        <v>15</v>
      </c>
      <c r="C20" s="29" t="s">
        <v>205</v>
      </c>
      <c r="D20" s="30">
        <v>4</v>
      </c>
    </row>
    <row r="21" spans="2:4" ht="18.600000000000001" thickBot="1" x14ac:dyDescent="0.4">
      <c r="B21" s="18">
        <f>B20+1</f>
        <v>16</v>
      </c>
      <c r="C21" s="28" t="s">
        <v>206</v>
      </c>
      <c r="D21" s="19">
        <v>70</v>
      </c>
    </row>
  </sheetData>
  <mergeCells count="5">
    <mergeCell ref="D4:D5"/>
    <mergeCell ref="B4:B5"/>
    <mergeCell ref="C4:C5"/>
    <mergeCell ref="B2:D2"/>
    <mergeCell ref="B3:C3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3"/>
  <sheetViews>
    <sheetView workbookViewId="0">
      <selection activeCell="L11" sqref="L11"/>
    </sheetView>
  </sheetViews>
  <sheetFormatPr defaultRowHeight="14.4" x14ac:dyDescent="0.3"/>
  <cols>
    <col min="1" max="1" width="2.77734375" customWidth="1"/>
    <col min="2" max="2" width="4.77734375" bestFit="1" customWidth="1"/>
    <col min="3" max="3" width="13.88671875" bestFit="1" customWidth="1"/>
    <col min="5" max="5" width="20.88671875" bestFit="1" customWidth="1"/>
    <col min="6" max="6" width="3.77734375" customWidth="1"/>
    <col min="7" max="7" width="5" bestFit="1" customWidth="1"/>
    <col min="8" max="8" width="5.21875" bestFit="1" customWidth="1"/>
    <col min="9" max="9" width="5.21875" customWidth="1"/>
    <col min="10" max="10" width="16.44140625" customWidth="1"/>
    <col min="11" max="11" width="3.109375" customWidth="1"/>
    <col min="13" max="13" width="13.88671875" bestFit="1" customWidth="1"/>
    <col min="15" max="15" width="20.88671875" bestFit="1" customWidth="1"/>
    <col min="17" max="17" width="21.5546875" bestFit="1" customWidth="1"/>
    <col min="18" max="18" width="9.88671875" bestFit="1" customWidth="1"/>
  </cols>
  <sheetData>
    <row r="1" spans="2:10" ht="15" thickBot="1" x14ac:dyDescent="0.35"/>
    <row r="2" spans="2:10" ht="21" x14ac:dyDescent="0.4">
      <c r="B2" s="89" t="s">
        <v>27</v>
      </c>
      <c r="C2" s="90"/>
      <c r="D2" s="90"/>
      <c r="E2" s="90"/>
      <c r="F2" s="90"/>
      <c r="G2" s="90"/>
      <c r="H2" s="90"/>
      <c r="I2" s="90"/>
      <c r="J2" s="91"/>
    </row>
    <row r="3" spans="2:10" ht="18" x14ac:dyDescent="0.35">
      <c r="B3" s="92" t="s">
        <v>28</v>
      </c>
      <c r="C3" s="93"/>
      <c r="D3" s="93"/>
      <c r="E3" s="93"/>
      <c r="F3" s="93"/>
      <c r="G3" s="93"/>
      <c r="H3" s="93"/>
      <c r="I3" s="93"/>
      <c r="J3" s="94"/>
    </row>
    <row r="4" spans="2:10" x14ac:dyDescent="0.3">
      <c r="B4" s="95" t="s">
        <v>29</v>
      </c>
      <c r="C4" s="96"/>
      <c r="D4" s="96"/>
      <c r="E4" s="96"/>
      <c r="F4" s="96"/>
      <c r="G4" s="97"/>
      <c r="H4" s="97"/>
      <c r="I4" s="98"/>
      <c r="J4" s="35" t="s">
        <v>95</v>
      </c>
    </row>
    <row r="5" spans="2:10" x14ac:dyDescent="0.3">
      <c r="B5" s="99" t="s">
        <v>93</v>
      </c>
      <c r="C5" s="100"/>
      <c r="D5" s="100"/>
      <c r="E5" s="100"/>
      <c r="F5" s="100"/>
      <c r="G5" s="101"/>
      <c r="H5" s="101"/>
      <c r="I5" s="101"/>
      <c r="J5" s="102"/>
    </row>
    <row r="6" spans="2:10" x14ac:dyDescent="0.3">
      <c r="B6" s="99" t="s">
        <v>94</v>
      </c>
      <c r="C6" s="100"/>
      <c r="D6" s="100"/>
      <c r="E6" s="100"/>
      <c r="F6" s="100"/>
      <c r="G6" s="100" t="s">
        <v>30</v>
      </c>
      <c r="H6" s="100"/>
      <c r="I6" s="100"/>
      <c r="J6" s="103"/>
    </row>
    <row r="7" spans="2:10" x14ac:dyDescent="0.3">
      <c r="B7" s="36" t="s">
        <v>31</v>
      </c>
      <c r="C7" s="104" t="s">
        <v>32</v>
      </c>
      <c r="D7" s="104"/>
      <c r="E7" s="104"/>
      <c r="F7" s="104"/>
      <c r="G7" s="37" t="s">
        <v>7</v>
      </c>
      <c r="H7" s="37" t="s">
        <v>33</v>
      </c>
      <c r="I7" s="37" t="s">
        <v>34</v>
      </c>
      <c r="J7" s="38" t="s">
        <v>35</v>
      </c>
    </row>
    <row r="8" spans="2:10" x14ac:dyDescent="0.3">
      <c r="B8" s="105">
        <v>1</v>
      </c>
      <c r="C8" s="106" t="s">
        <v>36</v>
      </c>
      <c r="D8" s="106"/>
      <c r="E8" s="101" t="s">
        <v>37</v>
      </c>
      <c r="F8" s="101"/>
      <c r="G8" s="1"/>
      <c r="H8" s="1" t="s">
        <v>38</v>
      </c>
      <c r="I8" s="1">
        <v>480</v>
      </c>
      <c r="J8" s="39">
        <f t="shared" ref="J8:J29" si="0">G8*I8</f>
        <v>0</v>
      </c>
    </row>
    <row r="9" spans="2:10" x14ac:dyDescent="0.3">
      <c r="B9" s="105"/>
      <c r="C9" s="106"/>
      <c r="D9" s="106"/>
      <c r="E9" s="101" t="s">
        <v>39</v>
      </c>
      <c r="F9" s="101"/>
      <c r="G9" s="1"/>
      <c r="H9" s="1" t="s">
        <v>38</v>
      </c>
      <c r="I9" s="1"/>
      <c r="J9" s="39">
        <f t="shared" si="0"/>
        <v>0</v>
      </c>
    </row>
    <row r="10" spans="2:10" x14ac:dyDescent="0.3">
      <c r="B10" s="105"/>
      <c r="C10" s="106"/>
      <c r="D10" s="106"/>
      <c r="E10" s="101" t="s">
        <v>40</v>
      </c>
      <c r="F10" s="101"/>
      <c r="G10" s="1"/>
      <c r="H10" s="40" t="s">
        <v>38</v>
      </c>
      <c r="I10" s="1"/>
      <c r="J10" s="39">
        <f t="shared" si="0"/>
        <v>0</v>
      </c>
    </row>
    <row r="11" spans="2:10" x14ac:dyDescent="0.3">
      <c r="B11" s="41">
        <v>2</v>
      </c>
      <c r="C11" s="101" t="s">
        <v>41</v>
      </c>
      <c r="D11" s="101"/>
      <c r="E11" s="101"/>
      <c r="F11" s="101"/>
      <c r="G11" s="1"/>
      <c r="H11" s="40" t="s">
        <v>10</v>
      </c>
      <c r="I11" s="1">
        <v>3.5</v>
      </c>
      <c r="J11" s="39">
        <f t="shared" si="0"/>
        <v>0</v>
      </c>
    </row>
    <row r="12" spans="2:10" x14ac:dyDescent="0.3">
      <c r="B12" s="41">
        <v>3</v>
      </c>
      <c r="C12" s="101" t="s">
        <v>42</v>
      </c>
      <c r="D12" s="101"/>
      <c r="E12" s="101"/>
      <c r="F12" s="101"/>
      <c r="G12" s="1"/>
      <c r="H12" s="40" t="s">
        <v>10</v>
      </c>
      <c r="I12" s="1">
        <v>10</v>
      </c>
      <c r="J12" s="39">
        <f t="shared" si="0"/>
        <v>0</v>
      </c>
    </row>
    <row r="13" spans="2:10" x14ac:dyDescent="0.3">
      <c r="B13" s="107">
        <v>4</v>
      </c>
      <c r="C13" s="109" t="s">
        <v>43</v>
      </c>
      <c r="D13" s="109"/>
      <c r="E13" s="110" t="s">
        <v>44</v>
      </c>
      <c r="F13" s="110"/>
      <c r="G13" s="1"/>
      <c r="H13" s="40" t="s">
        <v>38</v>
      </c>
      <c r="I13" s="1"/>
      <c r="J13" s="39">
        <f t="shared" si="0"/>
        <v>0</v>
      </c>
    </row>
    <row r="14" spans="2:10" x14ac:dyDescent="0.3">
      <c r="B14" s="108"/>
      <c r="C14" s="109"/>
      <c r="D14" s="109"/>
      <c r="E14" s="110" t="s">
        <v>45</v>
      </c>
      <c r="F14" s="110"/>
      <c r="G14" s="1"/>
      <c r="H14" s="40" t="s">
        <v>38</v>
      </c>
      <c r="I14" s="1"/>
      <c r="J14" s="39">
        <f t="shared" si="0"/>
        <v>0</v>
      </c>
    </row>
    <row r="15" spans="2:10" x14ac:dyDescent="0.3">
      <c r="B15" s="105">
        <v>5</v>
      </c>
      <c r="C15" s="106" t="s">
        <v>46</v>
      </c>
      <c r="D15" s="106"/>
      <c r="E15" s="110" t="s">
        <v>47</v>
      </c>
      <c r="F15" s="110"/>
      <c r="G15" s="1"/>
      <c r="H15" s="40" t="s">
        <v>10</v>
      </c>
      <c r="I15" s="1">
        <v>14</v>
      </c>
      <c r="J15" s="39">
        <f t="shared" si="0"/>
        <v>0</v>
      </c>
    </row>
    <row r="16" spans="2:10" x14ac:dyDescent="0.3">
      <c r="B16" s="105"/>
      <c r="C16" s="106"/>
      <c r="D16" s="106"/>
      <c r="E16" s="110" t="s">
        <v>48</v>
      </c>
      <c r="F16" s="110"/>
      <c r="G16" s="1"/>
      <c r="H16" s="40" t="s">
        <v>10</v>
      </c>
      <c r="I16" s="1"/>
      <c r="J16" s="39">
        <f t="shared" si="0"/>
        <v>0</v>
      </c>
    </row>
    <row r="17" spans="2:12" x14ac:dyDescent="0.3">
      <c r="B17" s="105"/>
      <c r="C17" s="106"/>
      <c r="D17" s="106"/>
      <c r="E17" s="110" t="s">
        <v>49</v>
      </c>
      <c r="F17" s="110"/>
      <c r="G17" s="1"/>
      <c r="H17" s="40" t="s">
        <v>10</v>
      </c>
      <c r="I17" s="1"/>
      <c r="J17" s="39">
        <f t="shared" si="0"/>
        <v>0</v>
      </c>
    </row>
    <row r="18" spans="2:12" x14ac:dyDescent="0.3">
      <c r="B18" s="105"/>
      <c r="C18" s="106"/>
      <c r="D18" s="106"/>
      <c r="E18" s="110" t="s">
        <v>50</v>
      </c>
      <c r="F18" s="110"/>
      <c r="G18" s="1"/>
      <c r="H18" s="40" t="s">
        <v>10</v>
      </c>
      <c r="I18" s="1"/>
      <c r="J18" s="39">
        <f t="shared" si="0"/>
        <v>0</v>
      </c>
    </row>
    <row r="19" spans="2:12" x14ac:dyDescent="0.3">
      <c r="B19" s="105"/>
      <c r="C19" s="106"/>
      <c r="D19" s="106"/>
      <c r="E19" s="110" t="s">
        <v>51</v>
      </c>
      <c r="F19" s="110"/>
      <c r="G19" s="1"/>
      <c r="H19" s="40" t="s">
        <v>10</v>
      </c>
      <c r="I19" s="1"/>
      <c r="J19" s="39">
        <f t="shared" si="0"/>
        <v>0</v>
      </c>
    </row>
    <row r="20" spans="2:12" x14ac:dyDescent="0.3">
      <c r="B20" s="105"/>
      <c r="C20" s="106"/>
      <c r="D20" s="106"/>
      <c r="E20" s="110" t="s">
        <v>52</v>
      </c>
      <c r="F20" s="110"/>
      <c r="G20" s="1"/>
      <c r="H20" s="40" t="s">
        <v>10</v>
      </c>
      <c r="I20" s="1"/>
      <c r="J20" s="39">
        <f t="shared" si="0"/>
        <v>0</v>
      </c>
    </row>
    <row r="21" spans="2:12" x14ac:dyDescent="0.3">
      <c r="B21" s="105"/>
      <c r="C21" s="106"/>
      <c r="D21" s="106"/>
      <c r="E21" s="110" t="s">
        <v>53</v>
      </c>
      <c r="F21" s="110"/>
      <c r="G21" s="1"/>
      <c r="H21" s="40" t="s">
        <v>10</v>
      </c>
      <c r="I21" s="1"/>
      <c r="J21" s="39">
        <f t="shared" si="0"/>
        <v>0</v>
      </c>
    </row>
    <row r="22" spans="2:12" x14ac:dyDescent="0.3">
      <c r="B22" s="105"/>
      <c r="C22" s="106"/>
      <c r="D22" s="106"/>
      <c r="E22" s="110" t="s">
        <v>54</v>
      </c>
      <c r="F22" s="110"/>
      <c r="G22" s="1"/>
      <c r="H22" s="40" t="s">
        <v>10</v>
      </c>
      <c r="I22" s="1"/>
      <c r="J22" s="39">
        <f t="shared" si="0"/>
        <v>0</v>
      </c>
    </row>
    <row r="23" spans="2:12" x14ac:dyDescent="0.3">
      <c r="B23" s="107">
        <v>6</v>
      </c>
      <c r="C23" s="101" t="s">
        <v>55</v>
      </c>
      <c r="D23" s="101"/>
      <c r="E23" s="110" t="s">
        <v>56</v>
      </c>
      <c r="F23" s="110"/>
      <c r="G23" s="1"/>
      <c r="H23" s="1"/>
      <c r="I23" s="1">
        <v>5</v>
      </c>
      <c r="J23" s="39">
        <f t="shared" si="0"/>
        <v>0</v>
      </c>
    </row>
    <row r="24" spans="2:12" x14ac:dyDescent="0.3">
      <c r="B24" s="108"/>
      <c r="C24" s="101"/>
      <c r="D24" s="101"/>
      <c r="E24" s="110" t="s">
        <v>57</v>
      </c>
      <c r="F24" s="110"/>
      <c r="G24" s="1"/>
      <c r="H24" s="1"/>
      <c r="I24" s="1">
        <v>15</v>
      </c>
      <c r="J24" s="39">
        <f t="shared" si="0"/>
        <v>0</v>
      </c>
    </row>
    <row r="25" spans="2:12" x14ac:dyDescent="0.3">
      <c r="B25" s="41">
        <v>7</v>
      </c>
      <c r="C25" s="101" t="s">
        <v>58</v>
      </c>
      <c r="D25" s="101"/>
      <c r="E25" s="101"/>
      <c r="F25" s="101"/>
      <c r="G25" s="1"/>
      <c r="H25" s="1"/>
      <c r="I25" s="1"/>
      <c r="J25" s="39">
        <f t="shared" si="0"/>
        <v>0</v>
      </c>
    </row>
    <row r="26" spans="2:12" x14ac:dyDescent="0.3">
      <c r="B26" s="41">
        <v>8</v>
      </c>
      <c r="C26" s="101" t="s">
        <v>59</v>
      </c>
      <c r="D26" s="101"/>
      <c r="E26" s="101"/>
      <c r="F26" s="101"/>
      <c r="G26" s="1"/>
      <c r="H26" s="1"/>
      <c r="I26" s="1"/>
      <c r="J26" s="39">
        <f t="shared" si="0"/>
        <v>0</v>
      </c>
    </row>
    <row r="27" spans="2:12" x14ac:dyDescent="0.3">
      <c r="B27" s="107">
        <v>9</v>
      </c>
      <c r="C27" s="112" t="s">
        <v>60</v>
      </c>
      <c r="D27" s="113"/>
      <c r="E27" s="110" t="s">
        <v>61</v>
      </c>
      <c r="F27" s="110"/>
      <c r="G27" s="1"/>
      <c r="H27" s="1" t="s">
        <v>38</v>
      </c>
      <c r="I27" s="1"/>
      <c r="J27" s="39">
        <f t="shared" si="0"/>
        <v>0</v>
      </c>
    </row>
    <row r="28" spans="2:12" x14ac:dyDescent="0.3">
      <c r="B28" s="111"/>
      <c r="C28" s="114"/>
      <c r="D28" s="115"/>
      <c r="E28" s="110" t="s">
        <v>62</v>
      </c>
      <c r="F28" s="110"/>
      <c r="G28" s="1"/>
      <c r="H28" s="1" t="s">
        <v>38</v>
      </c>
      <c r="I28" s="1"/>
      <c r="J28" s="39">
        <f t="shared" si="0"/>
        <v>0</v>
      </c>
    </row>
    <row r="29" spans="2:12" x14ac:dyDescent="0.3">
      <c r="B29" s="108"/>
      <c r="C29" s="116"/>
      <c r="D29" s="117"/>
      <c r="E29" s="110" t="s">
        <v>63</v>
      </c>
      <c r="F29" s="110"/>
      <c r="G29" s="1"/>
      <c r="H29" s="1" t="s">
        <v>38</v>
      </c>
      <c r="I29" s="1"/>
      <c r="J29" s="39">
        <f t="shared" si="0"/>
        <v>0</v>
      </c>
    </row>
    <row r="30" spans="2:12" x14ac:dyDescent="0.3">
      <c r="B30" s="41">
        <v>10</v>
      </c>
      <c r="C30" s="101" t="s">
        <v>64</v>
      </c>
      <c r="D30" s="101"/>
      <c r="E30" s="101"/>
      <c r="F30" s="101"/>
      <c r="G30" s="1"/>
      <c r="H30" s="1"/>
      <c r="I30" s="1">
        <v>200</v>
      </c>
      <c r="J30" s="39">
        <f>G30*I30</f>
        <v>0</v>
      </c>
    </row>
    <row r="31" spans="2:12" x14ac:dyDescent="0.3">
      <c r="B31" s="118" t="s">
        <v>65</v>
      </c>
      <c r="C31" s="119"/>
      <c r="D31" s="119"/>
      <c r="E31" s="119"/>
      <c r="F31" s="120"/>
      <c r="G31" s="104" t="s">
        <v>66</v>
      </c>
      <c r="H31" s="104"/>
      <c r="I31" s="104"/>
      <c r="J31" s="42">
        <f>SUM(J8:J30)</f>
        <v>0</v>
      </c>
      <c r="L31" s="43"/>
    </row>
    <row r="32" spans="2:12" x14ac:dyDescent="0.3">
      <c r="B32" s="121"/>
      <c r="C32" s="122"/>
      <c r="D32" s="122"/>
      <c r="E32" s="122"/>
      <c r="F32" s="123"/>
      <c r="G32" s="104" t="s">
        <v>67</v>
      </c>
      <c r="H32" s="104"/>
      <c r="I32" s="104"/>
      <c r="J32" s="42">
        <v>0</v>
      </c>
      <c r="L32" s="43"/>
    </row>
    <row r="33" spans="2:10" x14ac:dyDescent="0.3">
      <c r="B33" s="121"/>
      <c r="C33" s="122"/>
      <c r="D33" s="122"/>
      <c r="E33" s="122"/>
      <c r="F33" s="123"/>
      <c r="G33" s="104" t="s">
        <v>68</v>
      </c>
      <c r="H33" s="104"/>
      <c r="I33" s="104"/>
      <c r="J33" s="42"/>
    </row>
    <row r="34" spans="2:10" x14ac:dyDescent="0.3">
      <c r="B34" s="124"/>
      <c r="C34" s="125"/>
      <c r="D34" s="125"/>
      <c r="E34" s="125"/>
      <c r="F34" s="126"/>
      <c r="G34" s="104" t="s">
        <v>69</v>
      </c>
      <c r="H34" s="104"/>
      <c r="I34" s="104"/>
      <c r="J34" s="44">
        <f>(J31-J32)+J33</f>
        <v>0</v>
      </c>
    </row>
    <row r="35" spans="2:10" x14ac:dyDescent="0.3">
      <c r="B35" s="127" t="s">
        <v>70</v>
      </c>
      <c r="C35" s="104"/>
      <c r="D35" s="104"/>
      <c r="E35" s="104"/>
      <c r="F35" s="104"/>
      <c r="G35" s="104" t="s">
        <v>71</v>
      </c>
      <c r="H35" s="104"/>
      <c r="I35" s="104"/>
      <c r="J35" s="128"/>
    </row>
    <row r="36" spans="2:10" x14ac:dyDescent="0.3">
      <c r="B36" s="129" t="s">
        <v>72</v>
      </c>
      <c r="C36" s="130"/>
      <c r="D36" s="130"/>
      <c r="E36" s="130"/>
      <c r="F36" s="130"/>
      <c r="G36" s="130"/>
      <c r="H36" s="130"/>
      <c r="I36" s="130"/>
      <c r="J36" s="131"/>
    </row>
    <row r="37" spans="2:10" x14ac:dyDescent="0.3">
      <c r="B37" s="132" t="s">
        <v>73</v>
      </c>
      <c r="C37" s="133"/>
      <c r="D37" s="133"/>
      <c r="E37" s="133"/>
      <c r="F37" s="133"/>
      <c r="G37" s="133"/>
      <c r="H37" s="133"/>
      <c r="I37" s="133"/>
      <c r="J37" s="134"/>
    </row>
    <row r="38" spans="2:10" x14ac:dyDescent="0.3">
      <c r="B38" s="132" t="s">
        <v>74</v>
      </c>
      <c r="C38" s="133"/>
      <c r="D38" s="133"/>
      <c r="E38" s="133"/>
      <c r="F38" s="133"/>
      <c r="G38" s="133"/>
      <c r="H38" s="133"/>
      <c r="I38" s="133"/>
      <c r="J38" s="134"/>
    </row>
    <row r="39" spans="2:10" x14ac:dyDescent="0.3">
      <c r="B39" s="132" t="s">
        <v>75</v>
      </c>
      <c r="C39" s="133"/>
      <c r="D39" s="133"/>
      <c r="E39" s="133"/>
      <c r="F39" s="133"/>
      <c r="G39" s="133"/>
      <c r="H39" s="133"/>
      <c r="I39" s="133"/>
      <c r="J39" s="134"/>
    </row>
    <row r="40" spans="2:10" x14ac:dyDescent="0.3">
      <c r="B40" s="132" t="s">
        <v>76</v>
      </c>
      <c r="C40" s="133"/>
      <c r="D40" s="133"/>
      <c r="E40" s="133"/>
      <c r="F40" s="133"/>
      <c r="G40" s="133"/>
      <c r="H40" s="133"/>
      <c r="I40" s="133"/>
      <c r="J40" s="134"/>
    </row>
    <row r="41" spans="2:10" x14ac:dyDescent="0.3">
      <c r="B41" s="132" t="s">
        <v>77</v>
      </c>
      <c r="C41" s="133"/>
      <c r="D41" s="133"/>
      <c r="E41" s="133"/>
      <c r="F41" s="133"/>
      <c r="G41" s="133"/>
      <c r="H41" s="133"/>
      <c r="I41" s="133"/>
      <c r="J41" s="134"/>
    </row>
    <row r="42" spans="2:10" x14ac:dyDescent="0.3">
      <c r="B42" s="132" t="s">
        <v>78</v>
      </c>
      <c r="C42" s="133"/>
      <c r="D42" s="133"/>
      <c r="E42" s="133"/>
      <c r="F42" s="133"/>
      <c r="G42" s="133"/>
      <c r="H42" s="133"/>
      <c r="I42" s="133"/>
      <c r="J42" s="134"/>
    </row>
    <row r="43" spans="2:10" x14ac:dyDescent="0.3">
      <c r="B43" s="132" t="s">
        <v>79</v>
      </c>
      <c r="C43" s="133"/>
      <c r="D43" s="133"/>
      <c r="E43" s="133"/>
      <c r="F43" s="133"/>
      <c r="G43" s="133"/>
      <c r="H43" s="133"/>
      <c r="I43" s="133"/>
      <c r="J43" s="134"/>
    </row>
    <row r="44" spans="2:10" ht="15" thickBot="1" x14ac:dyDescent="0.35">
      <c r="B44" s="135" t="s">
        <v>80</v>
      </c>
      <c r="C44" s="136"/>
      <c r="D44" s="136"/>
      <c r="E44" s="136"/>
      <c r="F44" s="136"/>
      <c r="G44" s="136"/>
      <c r="H44" s="136"/>
      <c r="I44" s="136"/>
      <c r="J44" s="137"/>
    </row>
    <row r="53" spans="2:20" x14ac:dyDescent="0.3">
      <c r="B53" s="45" t="s">
        <v>31</v>
      </c>
      <c r="C53" s="45" t="s">
        <v>32</v>
      </c>
      <c r="D53" s="45" t="s">
        <v>81</v>
      </c>
      <c r="E53" s="45" t="s">
        <v>82</v>
      </c>
      <c r="F53" s="45" t="s">
        <v>83</v>
      </c>
      <c r="G53" s="104" t="s">
        <v>84</v>
      </c>
      <c r="H53" s="104"/>
      <c r="I53" s="104"/>
      <c r="J53" s="45" t="s">
        <v>83</v>
      </c>
      <c r="L53" s="46"/>
      <c r="M53" s="46"/>
      <c r="N53" s="46"/>
      <c r="O53" s="46"/>
      <c r="P53" s="46"/>
      <c r="Q53" s="46"/>
      <c r="R53" s="46"/>
      <c r="S53" s="46"/>
      <c r="T53" s="46"/>
    </row>
    <row r="54" spans="2:20" ht="18" x14ac:dyDescent="0.35">
      <c r="B54" s="45">
        <v>1</v>
      </c>
      <c r="C54" s="47" t="s">
        <v>85</v>
      </c>
      <c r="D54" s="48"/>
      <c r="E54" s="48"/>
      <c r="F54" s="48"/>
      <c r="G54" s="104"/>
      <c r="H54" s="104"/>
      <c r="I54" s="104"/>
      <c r="J54" s="48"/>
      <c r="L54" s="46"/>
      <c r="M54" s="49"/>
      <c r="N54" s="49"/>
      <c r="O54" s="49"/>
      <c r="P54" s="49"/>
      <c r="Q54" s="49"/>
      <c r="R54" s="49"/>
      <c r="S54" s="46"/>
      <c r="T54" s="46"/>
    </row>
    <row r="55" spans="2:20" ht="18" x14ac:dyDescent="0.35">
      <c r="B55" s="45">
        <f>B54+1</f>
        <v>2</v>
      </c>
      <c r="C55" s="50" t="s">
        <v>86</v>
      </c>
      <c r="D55" s="48">
        <f>F55*0.3048</f>
        <v>91.44</v>
      </c>
      <c r="E55" s="45">
        <v>14</v>
      </c>
      <c r="F55" s="48">
        <v>300</v>
      </c>
      <c r="G55" s="104">
        <f>F55*E55</f>
        <v>4200</v>
      </c>
      <c r="H55" s="104"/>
      <c r="I55" s="104"/>
      <c r="J55" s="48">
        <f>D55*E55</f>
        <v>1280.1599999999999</v>
      </c>
      <c r="L55" s="46"/>
      <c r="M55" s="51"/>
      <c r="N55" s="51"/>
      <c r="O55" s="51"/>
      <c r="P55" s="51"/>
      <c r="Q55" s="51"/>
      <c r="R55" s="52"/>
      <c r="S55" s="46"/>
      <c r="T55" s="46"/>
    </row>
    <row r="56" spans="2:20" ht="18" x14ac:dyDescent="0.35">
      <c r="B56" s="45">
        <f t="shared" ref="B56:B62" si="1">B55+1</f>
        <v>3</v>
      </c>
      <c r="C56" s="50" t="s">
        <v>87</v>
      </c>
      <c r="D56" s="48">
        <f t="shared" ref="D56:D61" si="2">F56*0.3048</f>
        <v>7.62</v>
      </c>
      <c r="E56" s="45">
        <v>18</v>
      </c>
      <c r="F56" s="48">
        <v>25</v>
      </c>
      <c r="G56" s="104">
        <f t="shared" ref="G56:G61" si="3">F56*E56</f>
        <v>450</v>
      </c>
      <c r="H56" s="104"/>
      <c r="I56" s="104"/>
      <c r="J56" s="48">
        <f t="shared" ref="J56:J61" si="4">D56*E56</f>
        <v>137.16</v>
      </c>
      <c r="L56" s="46"/>
      <c r="M56" s="51"/>
      <c r="N56" s="51"/>
      <c r="O56" s="51"/>
      <c r="P56" s="51"/>
      <c r="Q56" s="51"/>
      <c r="R56" s="52"/>
      <c r="S56" s="46"/>
      <c r="T56" s="46"/>
    </row>
    <row r="57" spans="2:20" ht="18" x14ac:dyDescent="0.35">
      <c r="B57" s="45">
        <f t="shared" si="1"/>
        <v>4</v>
      </c>
      <c r="C57" s="50" t="s">
        <v>88</v>
      </c>
      <c r="D57" s="48">
        <f t="shared" si="2"/>
        <v>9.1440000000000001</v>
      </c>
      <c r="E57" s="45">
        <v>28</v>
      </c>
      <c r="F57" s="48">
        <v>30</v>
      </c>
      <c r="G57" s="104">
        <f t="shared" si="3"/>
        <v>840</v>
      </c>
      <c r="H57" s="104"/>
      <c r="I57" s="104"/>
      <c r="J57" s="48">
        <f t="shared" si="4"/>
        <v>256.03199999999998</v>
      </c>
      <c r="L57" s="46"/>
      <c r="M57" s="51"/>
      <c r="N57" s="51"/>
      <c r="O57" s="51"/>
      <c r="P57" s="51"/>
      <c r="Q57" s="51"/>
      <c r="R57" s="52"/>
      <c r="S57" s="46"/>
      <c r="T57" s="46"/>
    </row>
    <row r="58" spans="2:20" ht="18" x14ac:dyDescent="0.35">
      <c r="B58" s="45">
        <f t="shared" si="1"/>
        <v>5</v>
      </c>
      <c r="C58" s="50" t="s">
        <v>89</v>
      </c>
      <c r="D58" s="48">
        <f t="shared" si="2"/>
        <v>7.62</v>
      </c>
      <c r="E58" s="45">
        <v>25</v>
      </c>
      <c r="F58" s="48">
        <v>25</v>
      </c>
      <c r="G58" s="104">
        <f t="shared" si="3"/>
        <v>625</v>
      </c>
      <c r="H58" s="104"/>
      <c r="I58" s="104"/>
      <c r="J58" s="48">
        <f t="shared" si="4"/>
        <v>190.5</v>
      </c>
      <c r="L58" s="46"/>
      <c r="M58" s="51"/>
      <c r="N58" s="51"/>
      <c r="O58" s="51"/>
      <c r="P58" s="51"/>
      <c r="Q58" s="51"/>
      <c r="R58" s="52"/>
      <c r="S58" s="46"/>
      <c r="T58" s="46"/>
    </row>
    <row r="59" spans="2:20" ht="18" x14ac:dyDescent="0.35">
      <c r="B59" s="45">
        <f t="shared" si="1"/>
        <v>6</v>
      </c>
      <c r="C59" s="50" t="s">
        <v>90</v>
      </c>
      <c r="D59" s="48">
        <f t="shared" si="2"/>
        <v>9.1440000000000001</v>
      </c>
      <c r="E59" s="45">
        <v>32</v>
      </c>
      <c r="F59" s="48">
        <v>30</v>
      </c>
      <c r="G59" s="104">
        <f t="shared" si="3"/>
        <v>960</v>
      </c>
      <c r="H59" s="104"/>
      <c r="I59" s="104"/>
      <c r="J59" s="48">
        <f t="shared" si="4"/>
        <v>292.608</v>
      </c>
      <c r="L59" s="46"/>
      <c r="M59" s="51"/>
      <c r="N59" s="51"/>
      <c r="O59" s="51"/>
      <c r="P59" s="51"/>
      <c r="Q59" s="51"/>
      <c r="R59" s="52"/>
      <c r="S59" s="46"/>
      <c r="T59" s="46"/>
    </row>
    <row r="60" spans="2:20" ht="18" x14ac:dyDescent="0.35">
      <c r="B60" s="45">
        <f t="shared" si="1"/>
        <v>7</v>
      </c>
      <c r="C60" s="50" t="s">
        <v>91</v>
      </c>
      <c r="D60" s="48">
        <f t="shared" si="2"/>
        <v>0</v>
      </c>
      <c r="E60" s="45">
        <v>36</v>
      </c>
      <c r="F60" s="48"/>
      <c r="G60" s="104">
        <f t="shared" si="3"/>
        <v>0</v>
      </c>
      <c r="H60" s="104"/>
      <c r="I60" s="104"/>
      <c r="J60" s="48">
        <f t="shared" si="4"/>
        <v>0</v>
      </c>
      <c r="L60" s="46"/>
      <c r="M60" s="51"/>
      <c r="N60" s="51"/>
      <c r="O60" s="51"/>
      <c r="P60" s="51"/>
      <c r="Q60" s="51"/>
      <c r="R60" s="52"/>
      <c r="S60" s="46"/>
      <c r="T60" s="46"/>
    </row>
    <row r="61" spans="2:20" ht="18" x14ac:dyDescent="0.35">
      <c r="B61" s="45">
        <f t="shared" si="1"/>
        <v>8</v>
      </c>
      <c r="C61" s="50" t="s">
        <v>92</v>
      </c>
      <c r="D61" s="48">
        <f t="shared" si="2"/>
        <v>0</v>
      </c>
      <c r="E61" s="45">
        <v>55</v>
      </c>
      <c r="F61" s="48"/>
      <c r="G61" s="104">
        <f t="shared" si="3"/>
        <v>0</v>
      </c>
      <c r="H61" s="104"/>
      <c r="I61" s="104"/>
      <c r="J61" s="48">
        <f t="shared" si="4"/>
        <v>0</v>
      </c>
      <c r="L61" s="46"/>
      <c r="M61" s="51"/>
      <c r="N61" s="51"/>
      <c r="O61" s="51"/>
      <c r="P61" s="51"/>
      <c r="Q61" s="51"/>
      <c r="R61" s="52"/>
      <c r="S61" s="46"/>
      <c r="T61" s="46"/>
    </row>
    <row r="62" spans="2:20" ht="18" x14ac:dyDescent="0.35">
      <c r="B62" s="45">
        <f t="shared" si="1"/>
        <v>9</v>
      </c>
      <c r="C62" s="53"/>
      <c r="D62" s="48">
        <f>SUM(D55:D61)</f>
        <v>124.96800000000002</v>
      </c>
      <c r="E62" s="48"/>
      <c r="F62" s="48"/>
      <c r="G62" s="138">
        <f>SUM(G55:I61)</f>
        <v>7075</v>
      </c>
      <c r="H62" s="97"/>
      <c r="I62" s="98"/>
      <c r="J62" s="48">
        <f>SUM(J55:J61)</f>
        <v>2156.46</v>
      </c>
      <c r="L62" s="46"/>
      <c r="M62" s="51"/>
      <c r="N62" s="51"/>
      <c r="O62" s="51"/>
      <c r="P62" s="51"/>
      <c r="Q62" s="49"/>
      <c r="R62" s="54"/>
      <c r="S62" s="46"/>
      <c r="T62" s="46"/>
    </row>
    <row r="63" spans="2:20" ht="18" x14ac:dyDescent="0.35">
      <c r="L63" s="46"/>
      <c r="M63" s="51"/>
      <c r="N63" s="51"/>
      <c r="O63" s="51"/>
      <c r="P63" s="51"/>
      <c r="Q63" s="51"/>
      <c r="R63" s="52"/>
      <c r="S63" s="46"/>
      <c r="T63" s="46"/>
    </row>
  </sheetData>
  <mergeCells count="73">
    <mergeCell ref="G60:I60"/>
    <mergeCell ref="G61:I61"/>
    <mergeCell ref="G62:I62"/>
    <mergeCell ref="G54:I54"/>
    <mergeCell ref="G55:I55"/>
    <mergeCell ref="G56:I56"/>
    <mergeCell ref="G57:I57"/>
    <mergeCell ref="G58:I58"/>
    <mergeCell ref="G59:I59"/>
    <mergeCell ref="G53:I53"/>
    <mergeCell ref="B35:F35"/>
    <mergeCell ref="G35:J35"/>
    <mergeCell ref="B36:J36"/>
    <mergeCell ref="B37:J37"/>
    <mergeCell ref="B38:J38"/>
    <mergeCell ref="B39:J39"/>
    <mergeCell ref="B40:J40"/>
    <mergeCell ref="B41:J41"/>
    <mergeCell ref="B42:J42"/>
    <mergeCell ref="B43:J43"/>
    <mergeCell ref="B44:J44"/>
    <mergeCell ref="C30:D30"/>
    <mergeCell ref="E30:F30"/>
    <mergeCell ref="B31:F34"/>
    <mergeCell ref="G31:I31"/>
    <mergeCell ref="G32:I32"/>
    <mergeCell ref="G33:I33"/>
    <mergeCell ref="G34:I34"/>
    <mergeCell ref="C26:D26"/>
    <mergeCell ref="E26:F26"/>
    <mergeCell ref="B27:B29"/>
    <mergeCell ref="C27:D29"/>
    <mergeCell ref="E27:F27"/>
    <mergeCell ref="E28:F28"/>
    <mergeCell ref="E29:F29"/>
    <mergeCell ref="B23:B24"/>
    <mergeCell ref="C23:D24"/>
    <mergeCell ref="E23:F23"/>
    <mergeCell ref="E24:F24"/>
    <mergeCell ref="C25:D25"/>
    <mergeCell ref="E25:F25"/>
    <mergeCell ref="B15:B22"/>
    <mergeCell ref="C15:D22"/>
    <mergeCell ref="E15:F15"/>
    <mergeCell ref="E16:F16"/>
    <mergeCell ref="E17:F17"/>
    <mergeCell ref="E18:F18"/>
    <mergeCell ref="E19:F19"/>
    <mergeCell ref="E20:F20"/>
    <mergeCell ref="E21:F21"/>
    <mergeCell ref="E22:F22"/>
    <mergeCell ref="C11:D11"/>
    <mergeCell ref="E11:F11"/>
    <mergeCell ref="C12:D12"/>
    <mergeCell ref="E12:F12"/>
    <mergeCell ref="B13:B14"/>
    <mergeCell ref="C13:D14"/>
    <mergeCell ref="E13:F13"/>
    <mergeCell ref="E14:F14"/>
    <mergeCell ref="B6:F6"/>
    <mergeCell ref="G6:J6"/>
    <mergeCell ref="C7:F7"/>
    <mergeCell ref="B8:B10"/>
    <mergeCell ref="C8:D10"/>
    <mergeCell ref="E8:F8"/>
    <mergeCell ref="E9:F9"/>
    <mergeCell ref="E10:F10"/>
    <mergeCell ref="B2:J2"/>
    <mergeCell ref="B3:J3"/>
    <mergeCell ref="B4:F4"/>
    <mergeCell ref="G4:I4"/>
    <mergeCell ref="B5:F5"/>
    <mergeCell ref="G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CUTLIST</vt:lpstr>
      <vt:lpstr>INDENT</vt:lpstr>
      <vt:lpstr>Bill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MAHALAXMI</dc:creator>
  <cp:lastModifiedBy>HP</cp:lastModifiedBy>
  <cp:lastPrinted>2024-03-15T14:20:24Z</cp:lastPrinted>
  <dcterms:created xsi:type="dcterms:W3CDTF">2017-06-02T06:23:10Z</dcterms:created>
  <dcterms:modified xsi:type="dcterms:W3CDTF">2024-03-15T14:22:56Z</dcterms:modified>
</cp:coreProperties>
</file>