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P\"/>
    </mc:Choice>
  </mc:AlternateContent>
  <bookViews>
    <workbookView xWindow="-108" yWindow="-108" windowWidth="23256" windowHeight="12576"/>
  </bookViews>
  <sheets>
    <sheet name="Kitchen" sheetId="1" r:id="rId1"/>
    <sheet name="Wardrobe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Q48" i="1"/>
  <c r="P48" i="1"/>
  <c r="R34" i="1"/>
  <c r="Q34" i="1"/>
  <c r="P34" i="1"/>
  <c r="P19" i="1"/>
  <c r="Z93" i="2"/>
  <c r="Z94" i="2"/>
  <c r="Z95" i="2"/>
  <c r="Z81" i="2"/>
  <c r="V23" i="2"/>
  <c r="X48" i="2"/>
  <c r="U23" i="2"/>
  <c r="T23" i="2"/>
  <c r="W48" i="2"/>
  <c r="V48" i="2"/>
  <c r="Q113" i="1"/>
  <c r="AA87" i="2"/>
  <c r="Y93" i="2"/>
  <c r="AA95" i="2"/>
  <c r="Y95" i="2"/>
  <c r="Z77" i="2"/>
  <c r="Y76" i="2"/>
  <c r="AC76" i="2" s="1"/>
  <c r="Y77" i="2"/>
  <c r="AC77" i="2" s="1"/>
  <c r="Z76" i="2"/>
  <c r="AA94" i="2"/>
  <c r="Y94" i="2"/>
  <c r="AA93" i="2"/>
  <c r="AA92" i="2"/>
  <c r="Y92" i="2"/>
  <c r="AA91" i="2"/>
  <c r="AA89" i="2"/>
  <c r="AA90" i="2" s="1"/>
  <c r="Z89" i="2"/>
  <c r="Z90" i="2" s="1"/>
  <c r="AA88" i="2"/>
  <c r="Y88" i="2"/>
  <c r="Y87" i="2"/>
  <c r="AA86" i="2"/>
  <c r="Z84" i="2"/>
  <c r="Z85" i="2" s="1"/>
  <c r="AA83" i="2"/>
  <c r="AA84" i="2" s="1"/>
  <c r="AA85" i="2" s="1"/>
  <c r="Y83" i="2"/>
  <c r="AA82" i="2"/>
  <c r="Z82" i="2"/>
  <c r="Y82" i="2"/>
  <c r="AA81" i="2"/>
  <c r="Y90" i="2"/>
  <c r="Z91" i="2" s="1"/>
  <c r="Y81" i="2"/>
  <c r="Z87" i="2" s="1"/>
  <c r="Z92" i="2" s="1"/>
  <c r="AA80" i="2"/>
  <c r="Z80" i="2"/>
  <c r="Y80" i="2"/>
  <c r="AA79" i="2"/>
  <c r="Z79" i="2"/>
  <c r="Y79" i="2"/>
  <c r="AC79" i="2" s="1"/>
  <c r="AA78" i="2"/>
  <c r="Z78" i="2"/>
  <c r="Y78" i="2"/>
  <c r="AC78" i="2" s="1"/>
  <c r="AA77" i="2"/>
  <c r="AA76" i="2"/>
  <c r="Y85" i="2" l="1"/>
  <c r="Z86" i="2" s="1"/>
  <c r="Z88" i="2"/>
  <c r="Y89" i="2"/>
  <c r="Y91" i="2" s="1"/>
  <c r="Y84" i="2"/>
  <c r="Y86" i="2" s="1"/>
  <c r="AC90" i="2"/>
  <c r="AC85" i="2"/>
  <c r="Z83" i="2"/>
  <c r="X65" i="2"/>
  <c r="V57" i="2"/>
  <c r="W57" i="2"/>
  <c r="X57" i="2"/>
  <c r="X59" i="2"/>
  <c r="X56" i="2"/>
  <c r="X71" i="2"/>
  <c r="W71" i="2"/>
  <c r="V71" i="2"/>
  <c r="X70" i="2"/>
  <c r="W70" i="2"/>
  <c r="V70" i="2"/>
  <c r="X69" i="2"/>
  <c r="V69" i="2"/>
  <c r="X68" i="2"/>
  <c r="X66" i="2"/>
  <c r="X67" i="2" s="1"/>
  <c r="W66" i="2"/>
  <c r="W67" i="2" s="1"/>
  <c r="V65" i="2"/>
  <c r="X64" i="2"/>
  <c r="V64" i="2"/>
  <c r="X63" i="2"/>
  <c r="W61" i="2"/>
  <c r="W62" i="2" s="1"/>
  <c r="X60" i="2"/>
  <c r="X61" i="2" s="1"/>
  <c r="X62" i="2" s="1"/>
  <c r="V60" i="2"/>
  <c r="X58" i="2"/>
  <c r="V58" i="2"/>
  <c r="W56" i="2"/>
  <c r="V67" i="2" s="1"/>
  <c r="V56" i="2"/>
  <c r="V66" i="2" s="1"/>
  <c r="X55" i="2"/>
  <c r="W55" i="2"/>
  <c r="V55" i="2"/>
  <c r="X54" i="2"/>
  <c r="W54" i="2"/>
  <c r="V54" i="2"/>
  <c r="Z54" i="2" s="1"/>
  <c r="X53" i="2"/>
  <c r="W53" i="2"/>
  <c r="V53" i="2"/>
  <c r="Z53" i="2" s="1"/>
  <c r="X52" i="2"/>
  <c r="W52" i="2"/>
  <c r="V52" i="2"/>
  <c r="Z52" i="2" s="1"/>
  <c r="X51" i="2"/>
  <c r="W51" i="2"/>
  <c r="V51" i="2"/>
  <c r="Z51" i="2" s="1"/>
  <c r="X35" i="2"/>
  <c r="X34" i="2"/>
  <c r="V34" i="2"/>
  <c r="X47" i="2"/>
  <c r="W47" i="2"/>
  <c r="V47" i="2"/>
  <c r="X46" i="2"/>
  <c r="W46" i="2"/>
  <c r="V46" i="2"/>
  <c r="X45" i="2"/>
  <c r="V45" i="2"/>
  <c r="X44" i="2"/>
  <c r="X42" i="2"/>
  <c r="X43" i="2" s="1"/>
  <c r="W42" i="2"/>
  <c r="W43" i="2" s="1"/>
  <c r="X41" i="2"/>
  <c r="V41" i="2"/>
  <c r="X40" i="2"/>
  <c r="V40" i="2"/>
  <c r="X39" i="2"/>
  <c r="W37" i="2"/>
  <c r="W38" i="2" s="1"/>
  <c r="X36" i="2"/>
  <c r="X37" i="2" s="1"/>
  <c r="X38" i="2" s="1"/>
  <c r="V36" i="2"/>
  <c r="X33" i="2"/>
  <c r="W33" i="2"/>
  <c r="V33" i="2"/>
  <c r="X32" i="2"/>
  <c r="W32" i="2"/>
  <c r="V32" i="2"/>
  <c r="X31" i="2"/>
  <c r="W31" i="2"/>
  <c r="V31" i="2"/>
  <c r="X30" i="2"/>
  <c r="W30" i="2"/>
  <c r="V30" i="2"/>
  <c r="Z30" i="2" s="1"/>
  <c r="X29" i="2"/>
  <c r="W29" i="2"/>
  <c r="V29" i="2"/>
  <c r="Z29" i="2" s="1"/>
  <c r="X28" i="2"/>
  <c r="W28" i="2"/>
  <c r="V28" i="2"/>
  <c r="Z28" i="2" s="1"/>
  <c r="X27" i="2"/>
  <c r="W27" i="2"/>
  <c r="V27" i="2"/>
  <c r="Z27" i="2" s="1"/>
  <c r="V22" i="2"/>
  <c r="V21" i="2"/>
  <c r="V20" i="2"/>
  <c r="V19" i="2"/>
  <c r="V17" i="2"/>
  <c r="V18" i="2" s="1"/>
  <c r="V16" i="2"/>
  <c r="V15" i="2"/>
  <c r="V14" i="2"/>
  <c r="V11" i="2"/>
  <c r="V12" i="2" s="1"/>
  <c r="V13" i="2" s="1"/>
  <c r="V10" i="2"/>
  <c r="V9" i="2"/>
  <c r="U22" i="2"/>
  <c r="T22" i="2"/>
  <c r="T20" i="2"/>
  <c r="U17" i="2"/>
  <c r="U18" i="2" s="1"/>
  <c r="T15" i="2"/>
  <c r="T16" i="2"/>
  <c r="U12" i="2"/>
  <c r="U13" i="2" s="1"/>
  <c r="T11" i="2"/>
  <c r="U21" i="2"/>
  <c r="T21" i="2"/>
  <c r="U10" i="2"/>
  <c r="T10" i="2"/>
  <c r="U9" i="2"/>
  <c r="T9" i="2"/>
  <c r="V8" i="2"/>
  <c r="U8" i="2"/>
  <c r="T8" i="2"/>
  <c r="V7" i="2"/>
  <c r="U7" i="2"/>
  <c r="T7" i="2"/>
  <c r="X7" i="2" s="1"/>
  <c r="V6" i="2"/>
  <c r="U6" i="2"/>
  <c r="T6" i="2"/>
  <c r="X6" i="2" s="1"/>
  <c r="V5" i="2"/>
  <c r="U5" i="2"/>
  <c r="T5" i="2"/>
  <c r="X5" i="2" s="1"/>
  <c r="V4" i="2"/>
  <c r="U4" i="2"/>
  <c r="T4" i="2"/>
  <c r="X4" i="2" s="1"/>
  <c r="R119" i="1"/>
  <c r="Q119" i="1"/>
  <c r="R121" i="1"/>
  <c r="Q121" i="1"/>
  <c r="P121" i="1"/>
  <c r="R120" i="1"/>
  <c r="Q120" i="1"/>
  <c r="P120" i="1"/>
  <c r="P119" i="1"/>
  <c r="R118" i="1"/>
  <c r="Q118" i="1"/>
  <c r="P118" i="1"/>
  <c r="T118" i="1" s="1"/>
  <c r="R117" i="1"/>
  <c r="Q117" i="1"/>
  <c r="P117" i="1"/>
  <c r="T117" i="1" s="1"/>
  <c r="R116" i="1"/>
  <c r="Q116" i="1"/>
  <c r="P116" i="1"/>
  <c r="T116" i="1" s="1"/>
  <c r="Q72" i="1"/>
  <c r="P72" i="1"/>
  <c r="R72" i="1"/>
  <c r="R70" i="1"/>
  <c r="Q70" i="1"/>
  <c r="R58" i="1"/>
  <c r="Q58" i="1"/>
  <c r="P58" i="1"/>
  <c r="R56" i="1"/>
  <c r="Q56" i="1"/>
  <c r="R75" i="1"/>
  <c r="Q75" i="1"/>
  <c r="P75" i="1"/>
  <c r="R74" i="1"/>
  <c r="Q74" i="1"/>
  <c r="P74" i="1"/>
  <c r="R73" i="1"/>
  <c r="Q73" i="1"/>
  <c r="P73" i="1"/>
  <c r="R71" i="1"/>
  <c r="Q71" i="1"/>
  <c r="P71" i="1"/>
  <c r="T71" i="1" s="1"/>
  <c r="P70" i="1"/>
  <c r="T70" i="1" s="1"/>
  <c r="R69" i="1"/>
  <c r="Q69" i="1"/>
  <c r="P69" i="1"/>
  <c r="T69" i="1" s="1"/>
  <c r="R68" i="1"/>
  <c r="Q68" i="1"/>
  <c r="P68" i="1"/>
  <c r="T68" i="1" s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7" i="1"/>
  <c r="Q57" i="1"/>
  <c r="P57" i="1"/>
  <c r="T57" i="1" s="1"/>
  <c r="P56" i="1"/>
  <c r="T56" i="1" s="1"/>
  <c r="R55" i="1"/>
  <c r="Q55" i="1"/>
  <c r="P55" i="1"/>
  <c r="T55" i="1" s="1"/>
  <c r="R54" i="1"/>
  <c r="Q54" i="1"/>
  <c r="P54" i="1"/>
  <c r="T54" i="1" s="1"/>
  <c r="R89" i="1"/>
  <c r="Q89" i="1"/>
  <c r="R51" i="1"/>
  <c r="R50" i="1"/>
  <c r="R49" i="1"/>
  <c r="Q51" i="1"/>
  <c r="P51" i="1"/>
  <c r="Q50" i="1"/>
  <c r="P50" i="1"/>
  <c r="Q49" i="1"/>
  <c r="P49" i="1"/>
  <c r="R47" i="1"/>
  <c r="Q47" i="1"/>
  <c r="P47" i="1"/>
  <c r="R46" i="1"/>
  <c r="Q46" i="1"/>
  <c r="P46" i="1"/>
  <c r="R45" i="1"/>
  <c r="Q45" i="1"/>
  <c r="P45" i="1"/>
  <c r="T45" i="1" s="1"/>
  <c r="R44" i="1"/>
  <c r="Q44" i="1"/>
  <c r="P44" i="1"/>
  <c r="T44" i="1" s="1"/>
  <c r="R41" i="1"/>
  <c r="Q41" i="1"/>
  <c r="P41" i="1"/>
  <c r="R40" i="1"/>
  <c r="Q40" i="1"/>
  <c r="P40" i="1"/>
  <c r="R39" i="1"/>
  <c r="Q39" i="1"/>
  <c r="P39" i="1"/>
  <c r="R37" i="1"/>
  <c r="R38" i="1"/>
  <c r="Q38" i="1"/>
  <c r="P38" i="1"/>
  <c r="Q37" i="1"/>
  <c r="Q36" i="1"/>
  <c r="Q35" i="1"/>
  <c r="P37" i="1"/>
  <c r="R36" i="1"/>
  <c r="P36" i="1"/>
  <c r="R35" i="1"/>
  <c r="P35" i="1"/>
  <c r="Q26" i="1"/>
  <c r="Q25" i="1"/>
  <c r="P113" i="1"/>
  <c r="R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T108" i="1" s="1"/>
  <c r="R107" i="1"/>
  <c r="Q107" i="1"/>
  <c r="P107" i="1"/>
  <c r="T107" i="1" s="1"/>
  <c r="R106" i="1"/>
  <c r="Q106" i="1"/>
  <c r="P106" i="1"/>
  <c r="T106" i="1" s="1"/>
  <c r="R105" i="1"/>
  <c r="Q105" i="1"/>
  <c r="P105" i="1"/>
  <c r="T105" i="1" s="1"/>
  <c r="Q102" i="1"/>
  <c r="P102" i="1"/>
  <c r="R101" i="1"/>
  <c r="R102" i="1" s="1"/>
  <c r="Q101" i="1"/>
  <c r="P85" i="1"/>
  <c r="Q100" i="1"/>
  <c r="P100" i="1"/>
  <c r="Q99" i="1"/>
  <c r="P99" i="1"/>
  <c r="Q98" i="1"/>
  <c r="Q97" i="1"/>
  <c r="U15" i="2" l="1"/>
  <c r="U20" i="2" s="1"/>
  <c r="T17" i="2"/>
  <c r="U19" i="2" s="1"/>
  <c r="T12" i="2"/>
  <c r="U14" i="2" s="1"/>
  <c r="V42" i="2"/>
  <c r="W44" i="2" s="1"/>
  <c r="V37" i="2"/>
  <c r="W39" i="2" s="1"/>
  <c r="W40" i="2"/>
  <c r="W45" i="2" s="1"/>
  <c r="T13" i="2"/>
  <c r="T14" i="2" s="1"/>
  <c r="T18" i="2"/>
  <c r="T19" i="2" s="1"/>
  <c r="V43" i="2"/>
  <c r="V44" i="2" s="1"/>
  <c r="W41" i="2"/>
  <c r="V38" i="2"/>
  <c r="V39" i="2" s="1"/>
  <c r="W36" i="2"/>
  <c r="V35" i="2"/>
  <c r="AC84" i="2"/>
  <c r="AC89" i="2"/>
  <c r="W34" i="2"/>
  <c r="W35" i="2" s="1"/>
  <c r="V59" i="2"/>
  <c r="V61" i="2"/>
  <c r="Z61" i="2" s="1"/>
  <c r="W58" i="2"/>
  <c r="W59" i="2" s="1"/>
  <c r="V62" i="2"/>
  <c r="W63" i="2" s="1"/>
  <c r="W64" i="2"/>
  <c r="W69" i="2" s="1"/>
  <c r="V68" i="2"/>
  <c r="Z66" i="2"/>
  <c r="W68" i="2"/>
  <c r="Z67" i="2"/>
  <c r="W65" i="2"/>
  <c r="W60" i="2"/>
  <c r="Z37" i="2"/>
  <c r="Z43" i="2"/>
  <c r="X17" i="2"/>
  <c r="U16" i="2"/>
  <c r="U11" i="2"/>
  <c r="R98" i="1"/>
  <c r="P98" i="1"/>
  <c r="Q96" i="1"/>
  <c r="P96" i="1"/>
  <c r="T96" i="1" s="1"/>
  <c r="Q95" i="1"/>
  <c r="P95" i="1"/>
  <c r="T95" i="1" s="1"/>
  <c r="P101" i="1"/>
  <c r="R100" i="1"/>
  <c r="R99" i="1"/>
  <c r="R97" i="1"/>
  <c r="P97" i="1"/>
  <c r="R96" i="1"/>
  <c r="R95" i="1"/>
  <c r="R94" i="1"/>
  <c r="Q94" i="1"/>
  <c r="P94" i="1"/>
  <c r="T94" i="1" s="1"/>
  <c r="R93" i="1"/>
  <c r="Q93" i="1"/>
  <c r="P93" i="1"/>
  <c r="T93" i="1" s="1"/>
  <c r="P89" i="1"/>
  <c r="R88" i="1"/>
  <c r="Q88" i="1"/>
  <c r="R90" i="1"/>
  <c r="Q90" i="1"/>
  <c r="P90" i="1"/>
  <c r="Q87" i="1"/>
  <c r="R87" i="1"/>
  <c r="P87" i="1"/>
  <c r="P88" i="1" s="1"/>
  <c r="R86" i="1"/>
  <c r="Q86" i="1"/>
  <c r="P86" i="1"/>
  <c r="R85" i="1"/>
  <c r="Q85" i="1"/>
  <c r="R84" i="1"/>
  <c r="Q84" i="1"/>
  <c r="P84" i="1"/>
  <c r="R83" i="1"/>
  <c r="Q83" i="1"/>
  <c r="P83" i="1"/>
  <c r="T83" i="1" s="1"/>
  <c r="R82" i="1"/>
  <c r="Q82" i="1"/>
  <c r="P82" i="1"/>
  <c r="T82" i="1" s="1"/>
  <c r="R81" i="1"/>
  <c r="Q81" i="1"/>
  <c r="P81" i="1"/>
  <c r="T81" i="1" s="1"/>
  <c r="R80" i="1"/>
  <c r="Q80" i="1"/>
  <c r="P80" i="1"/>
  <c r="T80" i="1" s="1"/>
  <c r="R25" i="1"/>
  <c r="P9" i="1"/>
  <c r="R32" i="1"/>
  <c r="Q32" i="1"/>
  <c r="R26" i="1"/>
  <c r="R33" i="1"/>
  <c r="Q33" i="1"/>
  <c r="P33" i="1"/>
  <c r="P32" i="1"/>
  <c r="R31" i="1"/>
  <c r="Q31" i="1"/>
  <c r="P31" i="1"/>
  <c r="T31" i="1" s="1"/>
  <c r="R30" i="1"/>
  <c r="Q30" i="1"/>
  <c r="P30" i="1"/>
  <c r="T30" i="1" s="1"/>
  <c r="R27" i="1"/>
  <c r="Q27" i="1"/>
  <c r="P27" i="1"/>
  <c r="P26" i="1"/>
  <c r="P25" i="1"/>
  <c r="R24" i="1"/>
  <c r="Q24" i="1"/>
  <c r="P24" i="1"/>
  <c r="T24" i="1" s="1"/>
  <c r="R23" i="1"/>
  <c r="Q23" i="1"/>
  <c r="P23" i="1"/>
  <c r="T23" i="1" s="1"/>
  <c r="R20" i="1"/>
  <c r="Q20" i="1"/>
  <c r="P20" i="1"/>
  <c r="R19" i="1"/>
  <c r="Q19" i="1"/>
  <c r="R18" i="1"/>
  <c r="Q18" i="1"/>
  <c r="P18" i="1"/>
  <c r="T18" i="1" s="1"/>
  <c r="R17" i="1"/>
  <c r="Q17" i="1"/>
  <c r="P17" i="1"/>
  <c r="T17" i="1" s="1"/>
  <c r="R16" i="1"/>
  <c r="Q16" i="1"/>
  <c r="P16" i="1"/>
  <c r="T16" i="1" s="1"/>
  <c r="R15" i="1"/>
  <c r="Q15" i="1"/>
  <c r="P15" i="1"/>
  <c r="T15" i="1" s="1"/>
  <c r="R12" i="1"/>
  <c r="Q12" i="1"/>
  <c r="P8" i="1"/>
  <c r="T8" i="1" s="1"/>
  <c r="P7" i="1"/>
  <c r="T7" i="1" s="1"/>
  <c r="R11" i="1"/>
  <c r="Q11" i="1"/>
  <c r="P11" i="1"/>
  <c r="R10" i="1"/>
  <c r="Q10" i="1"/>
  <c r="P10" i="1"/>
  <c r="P12" i="1"/>
  <c r="R9" i="1"/>
  <c r="Q9" i="1"/>
  <c r="R8" i="1"/>
  <c r="Q8" i="1"/>
  <c r="R7" i="1"/>
  <c r="Q7" i="1"/>
  <c r="R6" i="1"/>
  <c r="Q6" i="1"/>
  <c r="P6" i="1"/>
  <c r="T6" i="1" s="1"/>
  <c r="R5" i="1"/>
  <c r="Q5" i="1"/>
  <c r="P5" i="1"/>
  <c r="T5" i="1" s="1"/>
  <c r="X18" i="2" l="1"/>
  <c r="Z42" i="2"/>
  <c r="Z62" i="2"/>
  <c r="V63" i="2"/>
  <c r="Z38" i="2"/>
  <c r="X13" i="2"/>
  <c r="X12" i="2"/>
</calcChain>
</file>

<file path=xl/sharedStrings.xml><?xml version="1.0" encoding="utf-8"?>
<sst xmlns="http://schemas.openxmlformats.org/spreadsheetml/2006/main" count="708" uniqueCount="91">
  <si>
    <t>No.</t>
  </si>
  <si>
    <t>Pkg Info</t>
  </si>
  <si>
    <t>H</t>
  </si>
  <si>
    <t>W</t>
  </si>
  <si>
    <t>D</t>
  </si>
  <si>
    <t>cc Qty</t>
  </si>
  <si>
    <t>Mat-Thk</t>
  </si>
  <si>
    <t>L</t>
  </si>
  <si>
    <t>pc Qty</t>
  </si>
  <si>
    <t>Desc</t>
  </si>
  <si>
    <t>Notes</t>
  </si>
  <si>
    <t>U1-LHS</t>
  </si>
  <si>
    <t>U1-RHS</t>
  </si>
  <si>
    <t>Thick</t>
  </si>
  <si>
    <t>U1-Top</t>
  </si>
  <si>
    <t>U1-Btm</t>
  </si>
  <si>
    <t>Notch Deth</t>
  </si>
  <si>
    <t>Skirting</t>
  </si>
  <si>
    <t>U1-BP</t>
  </si>
  <si>
    <t>U1-Shutter</t>
  </si>
  <si>
    <t>U1-Skt</t>
  </si>
  <si>
    <t>Bp Offset</t>
  </si>
  <si>
    <t>Shelf Insert</t>
  </si>
  <si>
    <t>Lshelf</t>
  </si>
  <si>
    <t>FShelf</t>
  </si>
  <si>
    <t>U1-Fshelf</t>
  </si>
  <si>
    <t>U1-Lshelf</t>
  </si>
  <si>
    <t>BPO</t>
  </si>
  <si>
    <t>Shutters Qty</t>
  </si>
  <si>
    <t>Base Unit</t>
  </si>
  <si>
    <t>Sink</t>
  </si>
  <si>
    <t>Blind Corner</t>
  </si>
  <si>
    <t>U1-Dummy</t>
  </si>
  <si>
    <t>U1-Fillers</t>
  </si>
  <si>
    <t>L-Corner</t>
  </si>
  <si>
    <t>CLU1-LHS</t>
  </si>
  <si>
    <t>CLU1-RHS</t>
  </si>
  <si>
    <t>CLU1-Top</t>
  </si>
  <si>
    <t>CLU1-Btm</t>
  </si>
  <si>
    <t>CLU1-BP1</t>
  </si>
  <si>
    <t>CLU1-BP2</t>
  </si>
  <si>
    <t>CLU1-Fshelf</t>
  </si>
  <si>
    <t>CLU1-Lshelf</t>
  </si>
  <si>
    <t>CLU1-Shutter</t>
  </si>
  <si>
    <t>Chamfer Unit</t>
  </si>
  <si>
    <t>CHU1-LHS</t>
  </si>
  <si>
    <t>CHU1-RHS</t>
  </si>
  <si>
    <t>CHU1-Top</t>
  </si>
  <si>
    <t>CHU1-Btm</t>
  </si>
  <si>
    <t>CHU1-BP1</t>
  </si>
  <si>
    <t>CHU1-BP2</t>
  </si>
  <si>
    <t>CHU1-Fshelf</t>
  </si>
  <si>
    <t>CHU1-Lshelf</t>
  </si>
  <si>
    <t>CHU1-Shutter</t>
  </si>
  <si>
    <t>U1-Tan Btm</t>
  </si>
  <si>
    <t>U1-Tan Bk</t>
  </si>
  <si>
    <t>U1-Dr FC</t>
  </si>
  <si>
    <t>HUB-3 Drawer</t>
  </si>
  <si>
    <t>Tandem</t>
  </si>
  <si>
    <t>HUB-2 Drawer</t>
  </si>
  <si>
    <t>3 Drawer</t>
  </si>
  <si>
    <t>2 Drawer</t>
  </si>
  <si>
    <t>Aqua Guard</t>
  </si>
  <si>
    <t>Drawer</t>
  </si>
  <si>
    <t>Single</t>
  </si>
  <si>
    <t>Two Drawer</t>
  </si>
  <si>
    <t>Drawer Height</t>
  </si>
  <si>
    <t>U1-Dr Pak</t>
  </si>
  <si>
    <t>U1-Dr I/O</t>
  </si>
  <si>
    <t>U1-L/R</t>
  </si>
  <si>
    <t>U1-DR Bp</t>
  </si>
  <si>
    <t>U1-Dr Fc</t>
  </si>
  <si>
    <t>Wardrobe</t>
  </si>
  <si>
    <t>Hanger Vert</t>
  </si>
  <si>
    <t>Height</t>
  </si>
  <si>
    <t>U1-Vert</t>
  </si>
  <si>
    <t>Hanger side inset</t>
  </si>
  <si>
    <t xml:space="preserve"> RHS /side inset</t>
  </si>
  <si>
    <t xml:space="preserve"> LHS /side inset</t>
  </si>
  <si>
    <t>Hanger TOP inset</t>
  </si>
  <si>
    <t xml:space="preserve"> SHELF inset</t>
  </si>
  <si>
    <t>Single / Two Drawer</t>
  </si>
  <si>
    <t xml:space="preserve">Drawer </t>
  </si>
  <si>
    <t>U1-DR PAK</t>
  </si>
  <si>
    <t>pack size -W</t>
  </si>
  <si>
    <t>ply-16-Fab/Bsl</t>
  </si>
  <si>
    <t>ply-6-Fab/Bsl</t>
  </si>
  <si>
    <t>ply-16-CLR/Fab</t>
  </si>
  <si>
    <t>Dr Dumy</t>
  </si>
  <si>
    <t>U1-dr dummy</t>
  </si>
  <si>
    <t>Dr 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</si>
</sst>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2" borderId="4" xfId="0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locked="0"/>
    </xf>
    <xf numFmtId="0" fontId="1" fillId="2" borderId="6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/>
    <xf numFmtId="0" fontId="0" fillId="0" borderId="7" xfId="0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371475</xdr:colOff>
      <xdr:row>4</xdr:row>
      <xdr:rowOff>125730</xdr:rowOff>
    </xdr:from>
    <xdr:to>
      <xdr:col>14</xdr:col>
      <xdr:colOff>228601</xdr:colOff>
      <xdr:row>22</xdr:row>
      <xdr:rowOff>125730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12795" y="857250"/>
          <a:ext cx="4634865" cy="329184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13</xdr:col>
      <xdr:colOff>466725</xdr:colOff>
      <xdr:row>46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67025" y="5334000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13</xdr:col>
      <xdr:colOff>455084</xdr:colOff>
      <xdr:row>70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8667" y="9906000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13</xdr:col>
      <xdr:colOff>466725</xdr:colOff>
      <xdr:row>96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171F6C-3218-448F-A92B-23EC0821C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41320" y="13898880"/>
          <a:ext cx="4634865" cy="3291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T268"/>
  <sheetViews>
    <sheetView tabSelected="1" topLeftCell="A112" zoomScale="70" zoomScaleNormal="70" workbookViewId="0">
      <selection activeCell="E148" sqref="E148"/>
    </sheetView>
  </sheetViews>
  <sheetFormatPr defaultRowHeight="14.4" x14ac:dyDescent="0.3"/>
  <cols>
    <col min="2" max="2" width="13.5546875" bestFit="1" customWidth="1"/>
    <col min="3" max="4" width="5" bestFit="1" customWidth="1"/>
    <col min="5" max="5" width="4.44140625" bestFit="1" customWidth="1"/>
    <col min="6" max="6" width="6.33203125" bestFit="1" customWidth="1"/>
    <col min="7" max="7" width="5.5546875" bestFit="1" customWidth="1"/>
    <col min="8" max="8" width="12" bestFit="1" customWidth="1"/>
    <col min="9" max="9" width="11" bestFit="1" customWidth="1"/>
    <col min="10" max="10" width="9.33203125" bestFit="1" customWidth="1"/>
    <col min="11" max="11" width="7.6640625" bestFit="1" customWidth="1"/>
    <col min="12" max="12" width="11" customWidth="1"/>
    <col min="13" max="13" width="8.5546875" customWidth="1"/>
    <col min="14" max="14" width="7.33203125" customWidth="1"/>
    <col min="15" max="15" width="13.44140625" customWidth="1"/>
    <col min="19" max="19" width="15.44140625" customWidth="1"/>
    <col min="20" max="20" width="11.6640625" customWidth="1"/>
  </cols>
  <sheetData>
    <row r="4" spans="1:20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13</v>
      </c>
      <c r="H4" s="1" t="s">
        <v>28</v>
      </c>
      <c r="I4" s="1" t="s">
        <v>16</v>
      </c>
      <c r="J4" s="1" t="s">
        <v>21</v>
      </c>
      <c r="K4" s="1" t="s">
        <v>17</v>
      </c>
      <c r="L4" s="1" t="s">
        <v>22</v>
      </c>
      <c r="M4" s="1" t="s">
        <v>24</v>
      </c>
      <c r="N4" s="1" t="s">
        <v>23</v>
      </c>
      <c r="O4" s="1" t="s">
        <v>9</v>
      </c>
      <c r="P4" s="1" t="s">
        <v>7</v>
      </c>
      <c r="Q4" s="1" t="s">
        <v>3</v>
      </c>
      <c r="R4" s="1" t="s">
        <v>8</v>
      </c>
      <c r="S4" s="1" t="s">
        <v>6</v>
      </c>
      <c r="T4" s="1" t="s">
        <v>10</v>
      </c>
    </row>
    <row r="5" spans="1:20" x14ac:dyDescent="0.3">
      <c r="A5" s="3">
        <v>1</v>
      </c>
      <c r="B5" s="3" t="s">
        <v>29</v>
      </c>
      <c r="C5" s="3">
        <v>700</v>
      </c>
      <c r="D5" s="3">
        <v>600</v>
      </c>
      <c r="E5" s="3">
        <v>580</v>
      </c>
      <c r="F5" s="3">
        <v>1</v>
      </c>
      <c r="G5" s="3">
        <v>18</v>
      </c>
      <c r="H5" s="3">
        <v>1</v>
      </c>
      <c r="I5" s="3">
        <v>8</v>
      </c>
      <c r="J5" s="3">
        <v>20</v>
      </c>
      <c r="K5" s="3">
        <v>0</v>
      </c>
      <c r="L5" s="3">
        <v>0</v>
      </c>
      <c r="M5" s="3">
        <v>0</v>
      </c>
      <c r="N5" s="3">
        <v>1</v>
      </c>
      <c r="O5" s="3" t="s">
        <v>11</v>
      </c>
      <c r="P5" s="3">
        <f>C5</f>
        <v>700</v>
      </c>
      <c r="Q5" s="3">
        <f>E5</f>
        <v>580</v>
      </c>
      <c r="R5" s="3">
        <f>F5</f>
        <v>1</v>
      </c>
      <c r="S5" s="3" t="s">
        <v>85</v>
      </c>
      <c r="T5" s="3">
        <f>P5</f>
        <v>700</v>
      </c>
    </row>
    <row r="6" spans="1:20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 t="s">
        <v>12</v>
      </c>
      <c r="P6" s="3">
        <f>C5</f>
        <v>700</v>
      </c>
      <c r="Q6" s="3">
        <f>E5</f>
        <v>580</v>
      </c>
      <c r="R6" s="3">
        <f>F5</f>
        <v>1</v>
      </c>
      <c r="S6" s="3" t="s">
        <v>85</v>
      </c>
      <c r="T6" s="3">
        <f>P6</f>
        <v>700</v>
      </c>
    </row>
    <row r="7" spans="1:20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 t="s">
        <v>14</v>
      </c>
      <c r="P7" s="3">
        <f>D5-2*G5</f>
        <v>564</v>
      </c>
      <c r="Q7" s="3">
        <f>E5</f>
        <v>580</v>
      </c>
      <c r="R7" s="3">
        <f>F5</f>
        <v>1</v>
      </c>
      <c r="S7" s="3" t="s">
        <v>85</v>
      </c>
      <c r="T7" s="3">
        <f>P7</f>
        <v>564</v>
      </c>
    </row>
    <row r="8" spans="1:20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 t="s">
        <v>15</v>
      </c>
      <c r="P8" s="3">
        <f>D5-2*G5</f>
        <v>564</v>
      </c>
      <c r="Q8" s="3">
        <f>E5</f>
        <v>580</v>
      </c>
      <c r="R8" s="3">
        <f>F5</f>
        <v>1</v>
      </c>
      <c r="S8" s="3" t="s">
        <v>85</v>
      </c>
      <c r="T8" s="3">
        <f>P8</f>
        <v>564</v>
      </c>
    </row>
    <row r="9" spans="1:20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 t="s">
        <v>18</v>
      </c>
      <c r="P9" s="3">
        <f>C5-2*G5+2*I5-K5</f>
        <v>680</v>
      </c>
      <c r="Q9" s="3">
        <f>D5-2*G5+2*I5</f>
        <v>580</v>
      </c>
      <c r="R9" s="3">
        <f>F5</f>
        <v>1</v>
      </c>
      <c r="S9" s="3" t="s">
        <v>86</v>
      </c>
      <c r="T9" s="3"/>
    </row>
    <row r="10" spans="1:2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 t="s">
        <v>25</v>
      </c>
      <c r="P10" s="3">
        <f>D5-2*G5</f>
        <v>564</v>
      </c>
      <c r="Q10" s="3">
        <f>E5-J5-L5</f>
        <v>560</v>
      </c>
      <c r="R10" s="3">
        <f>M5</f>
        <v>0</v>
      </c>
      <c r="S10" s="3" t="s">
        <v>85</v>
      </c>
      <c r="T10" s="3"/>
    </row>
    <row r="11" spans="1:2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 t="s">
        <v>26</v>
      </c>
      <c r="P11" s="3">
        <f>D5-2*G5</f>
        <v>564</v>
      </c>
      <c r="Q11" s="3">
        <f>E5-J5-L5</f>
        <v>560</v>
      </c>
      <c r="R11" s="3">
        <f>N5</f>
        <v>1</v>
      </c>
      <c r="S11" s="3" t="s">
        <v>85</v>
      </c>
      <c r="T11" s="3"/>
    </row>
    <row r="12" spans="1:2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 t="s">
        <v>19</v>
      </c>
      <c r="P12" s="3">
        <f>C5-K5-2</f>
        <v>698</v>
      </c>
      <c r="Q12" s="3">
        <f>D5/H5-2</f>
        <v>598</v>
      </c>
      <c r="R12" s="3">
        <f>H5</f>
        <v>1</v>
      </c>
      <c r="S12" s="3" t="s">
        <v>87</v>
      </c>
      <c r="T12" s="3"/>
    </row>
    <row r="13" spans="1:2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13</v>
      </c>
      <c r="H14" s="1" t="s">
        <v>28</v>
      </c>
      <c r="I14" s="1" t="s">
        <v>16</v>
      </c>
      <c r="J14" s="1" t="s">
        <v>21</v>
      </c>
      <c r="K14" s="1" t="s">
        <v>17</v>
      </c>
      <c r="L14" s="1" t="s">
        <v>22</v>
      </c>
      <c r="M14" s="1" t="s">
        <v>24</v>
      </c>
      <c r="N14" s="1" t="s">
        <v>23</v>
      </c>
      <c r="O14" s="1" t="s">
        <v>9</v>
      </c>
      <c r="P14" s="1" t="s">
        <v>7</v>
      </c>
      <c r="Q14" s="1" t="s">
        <v>3</v>
      </c>
      <c r="R14" s="1" t="s">
        <v>8</v>
      </c>
      <c r="S14" s="1" t="s">
        <v>6</v>
      </c>
      <c r="T14" s="1" t="s">
        <v>10</v>
      </c>
    </row>
    <row r="15" spans="1:20" x14ac:dyDescent="0.3">
      <c r="A15" s="3">
        <v>2</v>
      </c>
      <c r="B15" s="3" t="s">
        <v>27</v>
      </c>
      <c r="C15" s="3">
        <v>735</v>
      </c>
      <c r="D15" s="3">
        <v>220</v>
      </c>
      <c r="E15" s="3">
        <v>580</v>
      </c>
      <c r="F15" s="3">
        <v>1</v>
      </c>
      <c r="G15" s="3">
        <v>18</v>
      </c>
      <c r="H15" s="3">
        <v>1</v>
      </c>
      <c r="I15" s="3">
        <v>8</v>
      </c>
      <c r="J15" s="3">
        <v>20</v>
      </c>
      <c r="K15" s="3">
        <v>0</v>
      </c>
      <c r="L15" s="3">
        <v>0</v>
      </c>
      <c r="M15" s="3">
        <v>0</v>
      </c>
      <c r="N15" s="3">
        <v>0</v>
      </c>
      <c r="O15" s="3" t="s">
        <v>11</v>
      </c>
      <c r="P15" s="3">
        <f>C15</f>
        <v>735</v>
      </c>
      <c r="Q15" s="3">
        <f>E15</f>
        <v>580</v>
      </c>
      <c r="R15" s="3">
        <f>F15</f>
        <v>1</v>
      </c>
      <c r="S15" s="3" t="s">
        <v>85</v>
      </c>
      <c r="T15" s="3">
        <f>P15</f>
        <v>735</v>
      </c>
    </row>
    <row r="16" spans="1:20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 t="s">
        <v>12</v>
      </c>
      <c r="P16" s="3">
        <f>C15</f>
        <v>735</v>
      </c>
      <c r="Q16" s="3">
        <f>E15</f>
        <v>580</v>
      </c>
      <c r="R16" s="3">
        <f>F15</f>
        <v>1</v>
      </c>
      <c r="S16" s="3" t="s">
        <v>85</v>
      </c>
      <c r="T16" s="3">
        <f>P16</f>
        <v>735</v>
      </c>
    </row>
    <row r="17" spans="1:2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 t="s">
        <v>14</v>
      </c>
      <c r="P17" s="3">
        <f>D15-2*G15</f>
        <v>184</v>
      </c>
      <c r="Q17" s="3">
        <f>E15</f>
        <v>580</v>
      </c>
      <c r="R17" s="3">
        <f>F15</f>
        <v>1</v>
      </c>
      <c r="S17" s="3" t="s">
        <v>85</v>
      </c>
      <c r="T17" s="3">
        <f>P17</f>
        <v>184</v>
      </c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 t="s">
        <v>15</v>
      </c>
      <c r="P18" s="3">
        <f>D15-2*G15</f>
        <v>184</v>
      </c>
      <c r="Q18" s="3">
        <f>E15</f>
        <v>580</v>
      </c>
      <c r="R18" s="3">
        <f>F15</f>
        <v>1</v>
      </c>
      <c r="S18" s="3" t="s">
        <v>85</v>
      </c>
      <c r="T18" s="3">
        <f>P18</f>
        <v>184</v>
      </c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 t="s">
        <v>18</v>
      </c>
      <c r="P19" s="3">
        <f>C15-2*G15+2*I15-K15</f>
        <v>715</v>
      </c>
      <c r="Q19" s="3">
        <f>D15-2*G15+2*I15</f>
        <v>200</v>
      </c>
      <c r="R19" s="3">
        <f>F15</f>
        <v>1</v>
      </c>
      <c r="S19" s="3" t="s">
        <v>86</v>
      </c>
      <c r="T19" s="3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 t="s">
        <v>19</v>
      </c>
      <c r="P20" s="3">
        <f>C15-K15-2</f>
        <v>733</v>
      </c>
      <c r="Q20" s="3">
        <f>D15/H15-2</f>
        <v>218</v>
      </c>
      <c r="R20" s="3">
        <f>H15</f>
        <v>1</v>
      </c>
      <c r="S20" s="3" t="s">
        <v>87</v>
      </c>
      <c r="T20" s="3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</row>
    <row r="22" spans="1:20" x14ac:dyDescent="0.3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13</v>
      </c>
      <c r="H22" s="1" t="s">
        <v>28</v>
      </c>
      <c r="I22" s="1" t="s">
        <v>16</v>
      </c>
      <c r="J22" s="1" t="s">
        <v>21</v>
      </c>
      <c r="K22" s="1" t="s">
        <v>17</v>
      </c>
      <c r="L22" s="1" t="s">
        <v>22</v>
      </c>
      <c r="M22" s="1" t="s">
        <v>24</v>
      </c>
      <c r="N22" s="1" t="s">
        <v>23</v>
      </c>
      <c r="O22" s="1" t="s">
        <v>9</v>
      </c>
      <c r="P22" s="1" t="s">
        <v>7</v>
      </c>
      <c r="Q22" s="1" t="s">
        <v>3</v>
      </c>
      <c r="R22" s="1" t="s">
        <v>8</v>
      </c>
      <c r="S22" s="1" t="s">
        <v>6</v>
      </c>
      <c r="T22" s="1" t="s">
        <v>10</v>
      </c>
    </row>
    <row r="23" spans="1:20" x14ac:dyDescent="0.3">
      <c r="A23" s="3">
        <v>3</v>
      </c>
      <c r="B23" s="3" t="s">
        <v>30</v>
      </c>
      <c r="C23" s="3">
        <v>700</v>
      </c>
      <c r="D23" s="3">
        <v>900</v>
      </c>
      <c r="E23" s="3">
        <v>560</v>
      </c>
      <c r="F23" s="3">
        <v>1</v>
      </c>
      <c r="G23" s="3">
        <v>18</v>
      </c>
      <c r="H23" s="3">
        <v>2</v>
      </c>
      <c r="I23" s="3">
        <v>7</v>
      </c>
      <c r="J23" s="3">
        <v>20</v>
      </c>
      <c r="K23" s="3">
        <v>0</v>
      </c>
      <c r="L23" s="3">
        <v>0</v>
      </c>
      <c r="M23" s="3">
        <v>0</v>
      </c>
      <c r="N23" s="3">
        <v>0</v>
      </c>
      <c r="O23" s="3" t="s">
        <v>11</v>
      </c>
      <c r="P23" s="3">
        <f>C23</f>
        <v>700</v>
      </c>
      <c r="Q23" s="3">
        <f>E23</f>
        <v>560</v>
      </c>
      <c r="R23" s="3">
        <f>F23</f>
        <v>1</v>
      </c>
      <c r="S23" s="3" t="s">
        <v>85</v>
      </c>
      <c r="T23" s="3">
        <f>P23</f>
        <v>700</v>
      </c>
    </row>
    <row r="24" spans="1:2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 t="s">
        <v>12</v>
      </c>
      <c r="P24" s="3">
        <f>C23</f>
        <v>700</v>
      </c>
      <c r="Q24" s="3">
        <f>E23</f>
        <v>560</v>
      </c>
      <c r="R24" s="3">
        <f>F23</f>
        <v>1</v>
      </c>
      <c r="S24" s="3" t="s">
        <v>85</v>
      </c>
      <c r="T24" s="3">
        <f>P24</f>
        <v>700</v>
      </c>
    </row>
    <row r="25" spans="1:2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 t="s">
        <v>14</v>
      </c>
      <c r="P25" s="3">
        <f>D23-2*G23</f>
        <v>864</v>
      </c>
      <c r="Q25" s="3">
        <f>100</f>
        <v>100</v>
      </c>
      <c r="R25" s="3">
        <f>F23*4</f>
        <v>4</v>
      </c>
      <c r="S25" s="3" t="s">
        <v>85</v>
      </c>
      <c r="T25" s="3"/>
    </row>
    <row r="26" spans="1:2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 t="s">
        <v>15</v>
      </c>
      <c r="P26" s="3">
        <f>D23-2*G23</f>
        <v>864</v>
      </c>
      <c r="Q26" s="3">
        <f>200</f>
        <v>200</v>
      </c>
      <c r="R26" s="3">
        <f>F23*2</f>
        <v>2</v>
      </c>
      <c r="S26" s="3" t="s">
        <v>85</v>
      </c>
      <c r="T26" s="3"/>
    </row>
    <row r="27" spans="1:2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 t="s">
        <v>19</v>
      </c>
      <c r="P27" s="3">
        <f>C23-K23-2</f>
        <v>698</v>
      </c>
      <c r="Q27" s="3">
        <f>D23/H23-2</f>
        <v>448</v>
      </c>
      <c r="R27" s="3">
        <f>H23</f>
        <v>2</v>
      </c>
      <c r="S27" s="3" t="s">
        <v>87</v>
      </c>
      <c r="T27" s="3"/>
    </row>
    <row r="28" spans="1:2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3"/>
      <c r="Q28" s="3"/>
      <c r="R28" s="3"/>
      <c r="S28" s="3"/>
      <c r="T28" s="3"/>
    </row>
    <row r="29" spans="1:20" x14ac:dyDescent="0.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13</v>
      </c>
      <c r="H29" s="1" t="s">
        <v>28</v>
      </c>
      <c r="I29" s="1" t="s">
        <v>16</v>
      </c>
      <c r="J29" s="1" t="s">
        <v>21</v>
      </c>
      <c r="K29" s="1" t="s">
        <v>17</v>
      </c>
      <c r="L29" s="1" t="s">
        <v>22</v>
      </c>
      <c r="M29" s="1" t="s">
        <v>24</v>
      </c>
      <c r="N29" s="1" t="s">
        <v>23</v>
      </c>
      <c r="O29" s="1" t="s">
        <v>9</v>
      </c>
      <c r="P29" s="1" t="s">
        <v>7</v>
      </c>
      <c r="Q29" s="1" t="s">
        <v>3</v>
      </c>
      <c r="R29" s="1" t="s">
        <v>8</v>
      </c>
      <c r="S29" s="1" t="s">
        <v>6</v>
      </c>
      <c r="T29" s="1" t="s">
        <v>10</v>
      </c>
    </row>
    <row r="30" spans="1:20" x14ac:dyDescent="0.3">
      <c r="A30" s="3">
        <v>4</v>
      </c>
      <c r="B30" s="5" t="s">
        <v>57</v>
      </c>
      <c r="C30" s="6">
        <v>700</v>
      </c>
      <c r="D30" s="3">
        <v>900</v>
      </c>
      <c r="E30" s="3">
        <v>560</v>
      </c>
      <c r="F30" s="3">
        <v>1</v>
      </c>
      <c r="G30" s="3">
        <v>18</v>
      </c>
      <c r="H30" s="3">
        <v>2</v>
      </c>
      <c r="I30" s="3">
        <v>8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 t="s">
        <v>11</v>
      </c>
      <c r="P30" s="3">
        <f>C30</f>
        <v>700</v>
      </c>
      <c r="Q30" s="3">
        <f>E30</f>
        <v>560</v>
      </c>
      <c r="R30" s="3">
        <f>F30</f>
        <v>1</v>
      </c>
      <c r="S30" s="3" t="s">
        <v>85</v>
      </c>
      <c r="T30" s="3">
        <f>P30</f>
        <v>700</v>
      </c>
    </row>
    <row r="31" spans="1:20" x14ac:dyDescent="0.3">
      <c r="A31" s="2"/>
      <c r="B31" s="5" t="s">
        <v>58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 t="s">
        <v>12</v>
      </c>
      <c r="P31" s="3">
        <f>C30</f>
        <v>700</v>
      </c>
      <c r="Q31" s="3">
        <f>E30</f>
        <v>560</v>
      </c>
      <c r="R31" s="3">
        <f>F30</f>
        <v>1</v>
      </c>
      <c r="S31" s="3" t="s">
        <v>85</v>
      </c>
      <c r="T31" s="3">
        <f>P31</f>
        <v>700</v>
      </c>
    </row>
    <row r="32" spans="1:20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 t="s">
        <v>14</v>
      </c>
      <c r="P32" s="3">
        <f>D30-2*G30</f>
        <v>864</v>
      </c>
      <c r="Q32" s="3">
        <f>E30-460</f>
        <v>100</v>
      </c>
      <c r="R32" s="3">
        <f>F30*3</f>
        <v>3</v>
      </c>
      <c r="S32" s="3" t="s">
        <v>85</v>
      </c>
      <c r="T32" s="3"/>
    </row>
    <row r="33" spans="1:20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 t="s">
        <v>15</v>
      </c>
      <c r="P33" s="3">
        <f>D30-2*G30</f>
        <v>864</v>
      </c>
      <c r="Q33" s="3">
        <f>E30</f>
        <v>560</v>
      </c>
      <c r="R33" s="3">
        <f>F30</f>
        <v>1</v>
      </c>
      <c r="S33" s="3" t="s">
        <v>85</v>
      </c>
      <c r="T33" s="3"/>
    </row>
    <row r="34" spans="1:20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 t="s">
        <v>18</v>
      </c>
      <c r="P34" s="3">
        <f>C30-2*G30+2*I30-K30</f>
        <v>680</v>
      </c>
      <c r="Q34" s="3">
        <f>D30-2*G30+2*I30</f>
        <v>880</v>
      </c>
      <c r="R34" s="3">
        <f>F30</f>
        <v>1</v>
      </c>
      <c r="S34" s="3" t="s">
        <v>86</v>
      </c>
      <c r="T34" s="3"/>
    </row>
    <row r="35" spans="1:20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 t="s">
        <v>54</v>
      </c>
      <c r="P35" s="3">
        <f>D30-111</f>
        <v>789</v>
      </c>
      <c r="Q35" s="3">
        <f>480</f>
        <v>480</v>
      </c>
      <c r="R35" s="3">
        <f>F30*3</f>
        <v>3</v>
      </c>
      <c r="S35" s="3" t="s">
        <v>85</v>
      </c>
      <c r="T35" s="3"/>
    </row>
    <row r="36" spans="1:20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 t="s">
        <v>55</v>
      </c>
      <c r="P36" s="3">
        <f>D30-123</f>
        <v>777</v>
      </c>
      <c r="Q36" s="3">
        <f>80</f>
        <v>80</v>
      </c>
      <c r="R36" s="3">
        <f>F30</f>
        <v>1</v>
      </c>
      <c r="S36" s="3" t="s">
        <v>85</v>
      </c>
      <c r="T36" s="3"/>
    </row>
    <row r="37" spans="1:20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" t="s">
        <v>55</v>
      </c>
      <c r="P37" s="3">
        <f>D30-123</f>
        <v>777</v>
      </c>
      <c r="Q37" s="3">
        <f>144</f>
        <v>144</v>
      </c>
      <c r="R37" s="3">
        <f>F30</f>
        <v>1</v>
      </c>
      <c r="S37" s="3" t="s">
        <v>85</v>
      </c>
      <c r="T37" s="3"/>
    </row>
    <row r="38" spans="1:20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 t="s">
        <v>55</v>
      </c>
      <c r="P38" s="3">
        <f>D30-123</f>
        <v>777</v>
      </c>
      <c r="Q38" s="3">
        <f>199</f>
        <v>199</v>
      </c>
      <c r="R38" s="3">
        <f>F30</f>
        <v>1</v>
      </c>
      <c r="S38" s="3" t="s">
        <v>85</v>
      </c>
      <c r="T38" s="3"/>
    </row>
    <row r="39" spans="1:20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 t="s">
        <v>56</v>
      </c>
      <c r="P39" s="3">
        <f>C30/2-2</f>
        <v>348</v>
      </c>
      <c r="Q39" s="3">
        <f>D30-2</f>
        <v>898</v>
      </c>
      <c r="R39" s="3">
        <f>F30</f>
        <v>1</v>
      </c>
      <c r="S39" s="3" t="s">
        <v>87</v>
      </c>
      <c r="T39" s="3"/>
    </row>
    <row r="40" spans="1:20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 t="s">
        <v>56</v>
      </c>
      <c r="P40" s="3">
        <f>C30/2-225-2</f>
        <v>123</v>
      </c>
      <c r="Q40" s="3">
        <f>D30-2</f>
        <v>898</v>
      </c>
      <c r="R40" s="3">
        <f>F30</f>
        <v>1</v>
      </c>
      <c r="S40" s="3" t="s">
        <v>87</v>
      </c>
      <c r="T40" s="3"/>
    </row>
    <row r="41" spans="1:20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 t="s">
        <v>56</v>
      </c>
      <c r="P41" s="3">
        <f>C30/2-125-2</f>
        <v>223</v>
      </c>
      <c r="Q41" s="3">
        <f>D30-2</f>
        <v>898</v>
      </c>
      <c r="R41" s="3">
        <f>F30</f>
        <v>1</v>
      </c>
      <c r="S41" s="3" t="s">
        <v>87</v>
      </c>
      <c r="T41" s="3"/>
    </row>
    <row r="42" spans="1:20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3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13</v>
      </c>
      <c r="H43" s="1" t="s">
        <v>28</v>
      </c>
      <c r="I43" s="1" t="s">
        <v>16</v>
      </c>
      <c r="J43" s="1" t="s">
        <v>21</v>
      </c>
      <c r="K43" s="1" t="s">
        <v>17</v>
      </c>
      <c r="L43" s="1" t="s">
        <v>22</v>
      </c>
      <c r="M43" s="1" t="s">
        <v>24</v>
      </c>
      <c r="N43" s="1" t="s">
        <v>23</v>
      </c>
      <c r="O43" s="1" t="s">
        <v>9</v>
      </c>
      <c r="P43" s="1" t="s">
        <v>7</v>
      </c>
      <c r="Q43" s="1" t="s">
        <v>3</v>
      </c>
      <c r="R43" s="1" t="s">
        <v>8</v>
      </c>
      <c r="S43" s="1" t="s">
        <v>6</v>
      </c>
      <c r="T43" s="1" t="s">
        <v>10</v>
      </c>
    </row>
    <row r="44" spans="1:20" x14ac:dyDescent="0.3">
      <c r="A44" s="3">
        <v>5</v>
      </c>
      <c r="B44" s="5" t="s">
        <v>59</v>
      </c>
      <c r="C44" s="6">
        <v>700</v>
      </c>
      <c r="D44" s="3">
        <v>900</v>
      </c>
      <c r="E44" s="3">
        <v>560</v>
      </c>
      <c r="F44" s="3">
        <v>1</v>
      </c>
      <c r="G44" s="3">
        <v>18</v>
      </c>
      <c r="H44" s="3">
        <v>2</v>
      </c>
      <c r="I44" s="3">
        <v>8</v>
      </c>
      <c r="J44" s="3">
        <v>20</v>
      </c>
      <c r="K44" s="3">
        <v>0</v>
      </c>
      <c r="L44" s="3">
        <v>0</v>
      </c>
      <c r="M44" s="3">
        <v>0</v>
      </c>
      <c r="N44" s="3">
        <v>0</v>
      </c>
      <c r="O44" s="3" t="s">
        <v>11</v>
      </c>
      <c r="P44" s="3">
        <f>C44</f>
        <v>700</v>
      </c>
      <c r="Q44" s="3">
        <f>E44</f>
        <v>560</v>
      </c>
      <c r="R44" s="3">
        <f>F44</f>
        <v>1</v>
      </c>
      <c r="S44" s="3" t="s">
        <v>85</v>
      </c>
      <c r="T44" s="3">
        <f>P44</f>
        <v>700</v>
      </c>
    </row>
    <row r="45" spans="1:20" x14ac:dyDescent="0.3">
      <c r="A45" s="2"/>
      <c r="B45" s="5" t="s">
        <v>58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 t="s">
        <v>12</v>
      </c>
      <c r="P45" s="3">
        <f>C44</f>
        <v>700</v>
      </c>
      <c r="Q45" s="3">
        <f>E44</f>
        <v>560</v>
      </c>
      <c r="R45" s="3">
        <f>F44</f>
        <v>1</v>
      </c>
      <c r="S45" s="3" t="s">
        <v>85</v>
      </c>
      <c r="T45" s="3">
        <f>P45</f>
        <v>700</v>
      </c>
    </row>
    <row r="46" spans="1:20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 t="s">
        <v>14</v>
      </c>
      <c r="P46" s="3">
        <f>D44-2*G44</f>
        <v>864</v>
      </c>
      <c r="Q46" s="3">
        <f>E44-460</f>
        <v>100</v>
      </c>
      <c r="R46" s="3">
        <f>F44*3</f>
        <v>3</v>
      </c>
      <c r="S46" s="3" t="s">
        <v>85</v>
      </c>
      <c r="T46" s="3"/>
    </row>
    <row r="47" spans="1:20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 t="s">
        <v>15</v>
      </c>
      <c r="P47" s="3">
        <f>D44-2*G44</f>
        <v>864</v>
      </c>
      <c r="Q47" s="3">
        <f>E44</f>
        <v>560</v>
      </c>
      <c r="R47" s="3">
        <f>F44</f>
        <v>1</v>
      </c>
      <c r="S47" s="3" t="s">
        <v>85</v>
      </c>
      <c r="T47" s="3"/>
    </row>
    <row r="48" spans="1:20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 t="s">
        <v>18</v>
      </c>
      <c r="P48" s="3">
        <f>C44-2*G44+2*I44</f>
        <v>680</v>
      </c>
      <c r="Q48" s="3">
        <f>D44-2*G44+2*I44</f>
        <v>880</v>
      </c>
      <c r="R48" s="3">
        <f>F44</f>
        <v>1</v>
      </c>
      <c r="S48" s="3" t="s">
        <v>86</v>
      </c>
      <c r="T48" s="3"/>
    </row>
    <row r="49" spans="1:2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 t="s">
        <v>54</v>
      </c>
      <c r="P49" s="3">
        <f>D44-111</f>
        <v>789</v>
      </c>
      <c r="Q49" s="3">
        <f>480</f>
        <v>480</v>
      </c>
      <c r="R49" s="3">
        <f>F44*2</f>
        <v>2</v>
      </c>
      <c r="S49" s="3" t="s">
        <v>85</v>
      </c>
      <c r="T49" s="3"/>
    </row>
    <row r="50" spans="1:20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 t="s">
        <v>55</v>
      </c>
      <c r="P50" s="3">
        <f>D44-123</f>
        <v>777</v>
      </c>
      <c r="Q50" s="3">
        <f>199</f>
        <v>199</v>
      </c>
      <c r="R50" s="3">
        <f>F44*2</f>
        <v>2</v>
      </c>
      <c r="S50" s="3" t="s">
        <v>85</v>
      </c>
      <c r="T50" s="3"/>
    </row>
    <row r="51" spans="1:20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 t="s">
        <v>56</v>
      </c>
      <c r="P51" s="3">
        <f>C44/2-2</f>
        <v>348</v>
      </c>
      <c r="Q51" s="3">
        <f>D44-2</f>
        <v>898</v>
      </c>
      <c r="R51" s="3">
        <f>F44*2</f>
        <v>2</v>
      </c>
      <c r="S51" s="3" t="s">
        <v>87</v>
      </c>
      <c r="T51" s="3"/>
    </row>
    <row r="52" spans="1:20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13</v>
      </c>
      <c r="H53" s="1" t="s">
        <v>28</v>
      </c>
      <c r="I53" s="1" t="s">
        <v>16</v>
      </c>
      <c r="J53" s="1" t="s">
        <v>21</v>
      </c>
      <c r="K53" s="1" t="s">
        <v>17</v>
      </c>
      <c r="L53" s="1" t="s">
        <v>22</v>
      </c>
      <c r="M53" s="1" t="s">
        <v>24</v>
      </c>
      <c r="N53" s="1" t="s">
        <v>23</v>
      </c>
      <c r="O53" s="1" t="s">
        <v>9</v>
      </c>
      <c r="P53" s="1" t="s">
        <v>7</v>
      </c>
      <c r="Q53" s="1" t="s">
        <v>3</v>
      </c>
      <c r="R53" s="1" t="s">
        <v>8</v>
      </c>
      <c r="S53" s="1" t="s">
        <v>6</v>
      </c>
      <c r="T53" s="1" t="s">
        <v>10</v>
      </c>
    </row>
    <row r="54" spans="1:20" x14ac:dyDescent="0.3">
      <c r="A54" s="3">
        <v>5</v>
      </c>
      <c r="B54" s="5" t="s">
        <v>60</v>
      </c>
      <c r="C54" s="6">
        <v>735</v>
      </c>
      <c r="D54" s="3">
        <v>680</v>
      </c>
      <c r="E54" s="3">
        <v>580</v>
      </c>
      <c r="F54" s="3">
        <v>1</v>
      </c>
      <c r="G54" s="3">
        <v>18</v>
      </c>
      <c r="H54" s="3">
        <v>2</v>
      </c>
      <c r="I54" s="3">
        <v>8</v>
      </c>
      <c r="J54" s="3">
        <v>20</v>
      </c>
      <c r="K54" s="3">
        <v>0</v>
      </c>
      <c r="L54" s="3">
        <v>0</v>
      </c>
      <c r="M54" s="3">
        <v>0</v>
      </c>
      <c r="N54" s="3">
        <v>0</v>
      </c>
      <c r="O54" s="3" t="s">
        <v>11</v>
      </c>
      <c r="P54" s="3">
        <f>C54</f>
        <v>735</v>
      </c>
      <c r="Q54" s="3">
        <f>E54</f>
        <v>580</v>
      </c>
      <c r="R54" s="3">
        <f>F54</f>
        <v>1</v>
      </c>
      <c r="S54" s="3" t="s">
        <v>85</v>
      </c>
      <c r="T54" s="3">
        <f>P54</f>
        <v>735</v>
      </c>
    </row>
    <row r="55" spans="1:20" x14ac:dyDescent="0.3">
      <c r="A55" s="2"/>
      <c r="B55" s="5" t="s">
        <v>58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 t="s">
        <v>12</v>
      </c>
      <c r="P55" s="3">
        <f>C54</f>
        <v>735</v>
      </c>
      <c r="Q55" s="3">
        <f>E54</f>
        <v>580</v>
      </c>
      <c r="R55" s="3">
        <f>F54</f>
        <v>1</v>
      </c>
      <c r="S55" s="3" t="s">
        <v>85</v>
      </c>
      <c r="T55" s="3">
        <f>P55</f>
        <v>735</v>
      </c>
    </row>
    <row r="56" spans="1:20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 t="s">
        <v>14</v>
      </c>
      <c r="P56" s="3">
        <f>D54-2*G54</f>
        <v>644</v>
      </c>
      <c r="Q56" s="3">
        <f>E54</f>
        <v>580</v>
      </c>
      <c r="R56" s="3">
        <f>F54</f>
        <v>1</v>
      </c>
      <c r="S56" s="3" t="s">
        <v>85</v>
      </c>
      <c r="T56" s="3">
        <f>P56</f>
        <v>644</v>
      </c>
    </row>
    <row r="57" spans="1:20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 t="s">
        <v>15</v>
      </c>
      <c r="P57" s="3">
        <f>D54-2*G54</f>
        <v>644</v>
      </c>
      <c r="Q57" s="3">
        <f>E54</f>
        <v>580</v>
      </c>
      <c r="R57" s="3">
        <f>F54</f>
        <v>1</v>
      </c>
      <c r="S57" s="3" t="s">
        <v>85</v>
      </c>
      <c r="T57" s="3">
        <f>P57</f>
        <v>644</v>
      </c>
    </row>
    <row r="58" spans="1:20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 t="s">
        <v>18</v>
      </c>
      <c r="P58" s="3">
        <f>C54-2*G54+2*I54</f>
        <v>715</v>
      </c>
      <c r="Q58" s="3">
        <f>D54-2*G54+2*I54</f>
        <v>660</v>
      </c>
      <c r="R58" s="3">
        <f>F54</f>
        <v>1</v>
      </c>
      <c r="S58" s="3" t="s">
        <v>86</v>
      </c>
      <c r="T58" s="3"/>
    </row>
    <row r="59" spans="1:20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 t="s">
        <v>54</v>
      </c>
      <c r="P59" s="3">
        <f>D54-111</f>
        <v>569</v>
      </c>
      <c r="Q59" s="3">
        <f>480</f>
        <v>480</v>
      </c>
      <c r="R59" s="3">
        <f>F54*3</f>
        <v>3</v>
      </c>
      <c r="S59" s="3" t="s">
        <v>85</v>
      </c>
      <c r="T59" s="3"/>
    </row>
    <row r="60" spans="1:20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 t="s">
        <v>55</v>
      </c>
      <c r="P60" s="3">
        <f>D54-123</f>
        <v>557</v>
      </c>
      <c r="Q60" s="3">
        <f>80</f>
        <v>80</v>
      </c>
      <c r="R60" s="3">
        <f>F54</f>
        <v>1</v>
      </c>
      <c r="S60" s="3" t="s">
        <v>85</v>
      </c>
      <c r="T60" s="3"/>
    </row>
    <row r="61" spans="1:20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 t="s">
        <v>55</v>
      </c>
      <c r="P61" s="3">
        <f>D54-123</f>
        <v>557</v>
      </c>
      <c r="Q61" s="3">
        <f>144</f>
        <v>144</v>
      </c>
      <c r="R61" s="3">
        <f>F54</f>
        <v>1</v>
      </c>
      <c r="S61" s="3" t="s">
        <v>85</v>
      </c>
      <c r="T61" s="3"/>
    </row>
    <row r="62" spans="1:20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 t="s">
        <v>55</v>
      </c>
      <c r="P62" s="3">
        <f>D54-123</f>
        <v>557</v>
      </c>
      <c r="Q62" s="3">
        <f>199</f>
        <v>199</v>
      </c>
      <c r="R62" s="3">
        <f>F54</f>
        <v>1</v>
      </c>
      <c r="S62" s="3" t="s">
        <v>85</v>
      </c>
      <c r="T62" s="3"/>
    </row>
    <row r="63" spans="1:20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 t="s">
        <v>56</v>
      </c>
      <c r="P63" s="3">
        <f>C54/2-2</f>
        <v>365.5</v>
      </c>
      <c r="Q63" s="3">
        <f>D54-2</f>
        <v>678</v>
      </c>
      <c r="R63" s="3">
        <f>F54</f>
        <v>1</v>
      </c>
      <c r="S63" s="3" t="s">
        <v>87</v>
      </c>
      <c r="T63" s="3"/>
    </row>
    <row r="64" spans="1:20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 t="s">
        <v>56</v>
      </c>
      <c r="P64" s="3">
        <f>C54/2-225-2</f>
        <v>140.5</v>
      </c>
      <c r="Q64" s="3">
        <f>D54-2</f>
        <v>678</v>
      </c>
      <c r="R64" s="3">
        <f>F54</f>
        <v>1</v>
      </c>
      <c r="S64" s="3" t="s">
        <v>87</v>
      </c>
      <c r="T64" s="3"/>
    </row>
    <row r="65" spans="1:20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 t="s">
        <v>56</v>
      </c>
      <c r="P65" s="3">
        <f>C54/2-125-2</f>
        <v>240.5</v>
      </c>
      <c r="Q65" s="3">
        <f>D54-2</f>
        <v>678</v>
      </c>
      <c r="R65" s="3">
        <f>F54</f>
        <v>1</v>
      </c>
      <c r="S65" s="3" t="s">
        <v>87</v>
      </c>
      <c r="T65" s="3"/>
    </row>
    <row r="66" spans="1:20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3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13</v>
      </c>
      <c r="H67" s="1" t="s">
        <v>28</v>
      </c>
      <c r="I67" s="1" t="s">
        <v>16</v>
      </c>
      <c r="J67" s="1" t="s">
        <v>21</v>
      </c>
      <c r="K67" s="1" t="s">
        <v>17</v>
      </c>
      <c r="L67" s="1" t="s">
        <v>22</v>
      </c>
      <c r="M67" s="1" t="s">
        <v>24</v>
      </c>
      <c r="N67" s="1" t="s">
        <v>23</v>
      </c>
      <c r="O67" s="1" t="s">
        <v>9</v>
      </c>
      <c r="P67" s="1" t="s">
        <v>7</v>
      </c>
      <c r="Q67" s="1" t="s">
        <v>3</v>
      </c>
      <c r="R67" s="1" t="s">
        <v>8</v>
      </c>
      <c r="S67" s="1" t="s">
        <v>6</v>
      </c>
      <c r="T67" s="1" t="s">
        <v>10</v>
      </c>
    </row>
    <row r="68" spans="1:20" x14ac:dyDescent="0.3">
      <c r="A68" s="3">
        <v>6</v>
      </c>
      <c r="B68" s="5" t="s">
        <v>61</v>
      </c>
      <c r="C68" s="6">
        <v>700</v>
      </c>
      <c r="D68" s="3">
        <v>900</v>
      </c>
      <c r="E68" s="3">
        <v>560</v>
      </c>
      <c r="F68" s="3">
        <v>1</v>
      </c>
      <c r="G68" s="3">
        <v>18</v>
      </c>
      <c r="H68" s="3">
        <v>2</v>
      </c>
      <c r="I68" s="3">
        <v>7</v>
      </c>
      <c r="J68" s="3">
        <v>20</v>
      </c>
      <c r="K68" s="3">
        <v>0</v>
      </c>
      <c r="L68" s="3">
        <v>0</v>
      </c>
      <c r="M68" s="3">
        <v>0</v>
      </c>
      <c r="N68" s="3">
        <v>0</v>
      </c>
      <c r="O68" s="3" t="s">
        <v>11</v>
      </c>
      <c r="P68" s="3">
        <f>C68</f>
        <v>700</v>
      </c>
      <c r="Q68" s="3">
        <f>E68</f>
        <v>560</v>
      </c>
      <c r="R68" s="3">
        <f>F68</f>
        <v>1</v>
      </c>
      <c r="S68" s="3" t="s">
        <v>85</v>
      </c>
      <c r="T68" s="3">
        <f>P68</f>
        <v>700</v>
      </c>
    </row>
    <row r="69" spans="1:20" x14ac:dyDescent="0.3">
      <c r="A69" s="2"/>
      <c r="B69" s="5" t="s">
        <v>58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 t="s">
        <v>12</v>
      </c>
      <c r="P69" s="3">
        <f>C68</f>
        <v>700</v>
      </c>
      <c r="Q69" s="3">
        <f>E68</f>
        <v>560</v>
      </c>
      <c r="R69" s="3">
        <f>F68</f>
        <v>1</v>
      </c>
      <c r="S69" s="3" t="s">
        <v>85</v>
      </c>
      <c r="T69" s="3">
        <f>P69</f>
        <v>700</v>
      </c>
    </row>
    <row r="70" spans="1:20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 t="s">
        <v>14</v>
      </c>
      <c r="P70" s="3">
        <f>D68-2*G68</f>
        <v>864</v>
      </c>
      <c r="Q70" s="3">
        <f>E68</f>
        <v>560</v>
      </c>
      <c r="R70" s="3">
        <f>F68</f>
        <v>1</v>
      </c>
      <c r="S70" s="3" t="s">
        <v>85</v>
      </c>
      <c r="T70" s="3">
        <f>P70</f>
        <v>864</v>
      </c>
    </row>
    <row r="71" spans="1:20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 t="s">
        <v>15</v>
      </c>
      <c r="P71" s="3">
        <f>D68-2*G68</f>
        <v>864</v>
      </c>
      <c r="Q71" s="3">
        <f>E68</f>
        <v>560</v>
      </c>
      <c r="R71" s="3">
        <f>F68</f>
        <v>1</v>
      </c>
      <c r="S71" s="3" t="s">
        <v>85</v>
      </c>
      <c r="T71" s="3">
        <f>P71</f>
        <v>864</v>
      </c>
    </row>
    <row r="72" spans="1:20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 t="s">
        <v>18</v>
      </c>
      <c r="P72" s="3">
        <f>C68-2*G68+2*I68</f>
        <v>678</v>
      </c>
      <c r="Q72" s="3">
        <f>D68-2*G68+2*I68</f>
        <v>878</v>
      </c>
      <c r="R72" s="3">
        <f>F68</f>
        <v>1</v>
      </c>
      <c r="S72" s="3" t="s">
        <v>86</v>
      </c>
      <c r="T72" s="3"/>
    </row>
    <row r="73" spans="1:20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 t="s">
        <v>54</v>
      </c>
      <c r="P73" s="3">
        <f>D68-111</f>
        <v>789</v>
      </c>
      <c r="Q73" s="3">
        <f>480</f>
        <v>480</v>
      </c>
      <c r="R73" s="3">
        <f>F68*2</f>
        <v>2</v>
      </c>
      <c r="S73" s="3" t="s">
        <v>85</v>
      </c>
      <c r="T73" s="3"/>
    </row>
    <row r="74" spans="1:20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 t="s">
        <v>55</v>
      </c>
      <c r="P74" s="3">
        <f>D68-123</f>
        <v>777</v>
      </c>
      <c r="Q74" s="3">
        <f>199</f>
        <v>199</v>
      </c>
      <c r="R74" s="3">
        <f>F68*2</f>
        <v>2</v>
      </c>
      <c r="S74" s="3" t="s">
        <v>85</v>
      </c>
      <c r="T74" s="3"/>
    </row>
    <row r="75" spans="1:20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 t="s">
        <v>56</v>
      </c>
      <c r="P75" s="3">
        <f>C68/2-2</f>
        <v>348</v>
      </c>
      <c r="Q75" s="3">
        <f>D68-2</f>
        <v>898</v>
      </c>
      <c r="R75" s="3">
        <f>F68*2</f>
        <v>2</v>
      </c>
      <c r="S75" s="3" t="s">
        <v>87</v>
      </c>
      <c r="T75" s="3"/>
    </row>
    <row r="76" spans="1:20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3">
      <c r="A79" s="1" t="s">
        <v>0</v>
      </c>
      <c r="B79" s="1" t="s">
        <v>1</v>
      </c>
      <c r="C79" s="1" t="s">
        <v>2</v>
      </c>
      <c r="D79" s="1" t="s">
        <v>3</v>
      </c>
      <c r="E79" s="1" t="s">
        <v>4</v>
      </c>
      <c r="F79" s="1" t="s">
        <v>5</v>
      </c>
      <c r="G79" s="1" t="s">
        <v>13</v>
      </c>
      <c r="H79" s="1" t="s">
        <v>28</v>
      </c>
      <c r="I79" s="1" t="s">
        <v>16</v>
      </c>
      <c r="J79" s="1" t="s">
        <v>21</v>
      </c>
      <c r="K79" s="1" t="s">
        <v>17</v>
      </c>
      <c r="L79" s="1" t="s">
        <v>22</v>
      </c>
      <c r="M79" s="1" t="s">
        <v>24</v>
      </c>
      <c r="N79" s="1" t="s">
        <v>23</v>
      </c>
      <c r="O79" s="1" t="s">
        <v>9</v>
      </c>
      <c r="P79" s="1" t="s">
        <v>7</v>
      </c>
      <c r="Q79" s="1" t="s">
        <v>3</v>
      </c>
      <c r="R79" s="1" t="s">
        <v>8</v>
      </c>
      <c r="S79" s="1" t="s">
        <v>6</v>
      </c>
      <c r="T79" s="1" t="s">
        <v>10</v>
      </c>
    </row>
    <row r="80" spans="1:20" x14ac:dyDescent="0.3">
      <c r="A80" s="3">
        <v>7</v>
      </c>
      <c r="B80" s="3" t="s">
        <v>31</v>
      </c>
      <c r="C80" s="3">
        <v>735</v>
      </c>
      <c r="D80" s="3">
        <v>1150</v>
      </c>
      <c r="E80" s="3">
        <v>580</v>
      </c>
      <c r="F80" s="3">
        <v>1</v>
      </c>
      <c r="G80" s="3">
        <v>18</v>
      </c>
      <c r="H80" s="3">
        <v>1</v>
      </c>
      <c r="I80" s="3">
        <v>8</v>
      </c>
      <c r="J80" s="3">
        <v>20</v>
      </c>
      <c r="K80" s="3">
        <v>0</v>
      </c>
      <c r="L80" s="3">
        <v>0</v>
      </c>
      <c r="M80" s="3">
        <v>0</v>
      </c>
      <c r="N80" s="3">
        <v>0</v>
      </c>
      <c r="O80" s="3" t="s">
        <v>11</v>
      </c>
      <c r="P80" s="3">
        <f>C80</f>
        <v>735</v>
      </c>
      <c r="Q80" s="3">
        <f>E80</f>
        <v>580</v>
      </c>
      <c r="R80" s="3">
        <f>F80</f>
        <v>1</v>
      </c>
      <c r="S80" s="3" t="s">
        <v>85</v>
      </c>
      <c r="T80" s="3">
        <f>P80</f>
        <v>735</v>
      </c>
    </row>
    <row r="81" spans="1:20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 t="s">
        <v>12</v>
      </c>
      <c r="P81" s="3">
        <f>C80</f>
        <v>735</v>
      </c>
      <c r="Q81" s="3">
        <f>E80</f>
        <v>580</v>
      </c>
      <c r="R81" s="3">
        <f>F80</f>
        <v>1</v>
      </c>
      <c r="S81" s="3" t="s">
        <v>85</v>
      </c>
      <c r="T81" s="3">
        <f>P81</f>
        <v>735</v>
      </c>
    </row>
    <row r="82" spans="1:20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 t="s">
        <v>14</v>
      </c>
      <c r="P82" s="3">
        <f>D80-2*G80</f>
        <v>1114</v>
      </c>
      <c r="Q82" s="3">
        <f>E80</f>
        <v>580</v>
      </c>
      <c r="R82" s="3">
        <f>F80</f>
        <v>1</v>
      </c>
      <c r="S82" s="3" t="s">
        <v>85</v>
      </c>
      <c r="T82" s="3">
        <f>P82</f>
        <v>1114</v>
      </c>
    </row>
    <row r="83" spans="1:20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 t="s">
        <v>15</v>
      </c>
      <c r="P83" s="3">
        <f>D80-2*G80</f>
        <v>1114</v>
      </c>
      <c r="Q83" s="3">
        <f>E80</f>
        <v>580</v>
      </c>
      <c r="R83" s="3">
        <f>F80</f>
        <v>1</v>
      </c>
      <c r="S83" s="3" t="s">
        <v>85</v>
      </c>
      <c r="T83" s="3">
        <f>P83</f>
        <v>1114</v>
      </c>
    </row>
    <row r="84" spans="1:20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 t="s">
        <v>18</v>
      </c>
      <c r="P84" s="3">
        <f>C80-2*G80+2*I80-K80</f>
        <v>715</v>
      </c>
      <c r="Q84" s="3">
        <f>D80-2*G80+2*I80</f>
        <v>1130</v>
      </c>
      <c r="R84" s="3">
        <f>F80</f>
        <v>1</v>
      </c>
      <c r="S84" s="3" t="s">
        <v>86</v>
      </c>
      <c r="T84" s="3"/>
    </row>
    <row r="85" spans="1:20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 t="s">
        <v>25</v>
      </c>
      <c r="P85" s="3">
        <f>D80-2*G80</f>
        <v>1114</v>
      </c>
      <c r="Q85" s="3">
        <f>E80-J80-L80</f>
        <v>560</v>
      </c>
      <c r="R85" s="3">
        <f>M80</f>
        <v>0</v>
      </c>
      <c r="S85" s="3" t="s">
        <v>85</v>
      </c>
      <c r="T85" s="3"/>
    </row>
    <row r="86" spans="1:20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 t="s">
        <v>26</v>
      </c>
      <c r="P86" s="3">
        <f>D80-2*G80</f>
        <v>1114</v>
      </c>
      <c r="Q86" s="3">
        <f>E80-J80-L80</f>
        <v>560</v>
      </c>
      <c r="R86" s="3">
        <f>N80</f>
        <v>0</v>
      </c>
      <c r="S86" s="3" t="s">
        <v>85</v>
      </c>
      <c r="T86" s="3"/>
    </row>
    <row r="87" spans="1:20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 t="s">
        <v>32</v>
      </c>
      <c r="P87" s="3">
        <f>C80-2*G80</f>
        <v>699</v>
      </c>
      <c r="Q87" s="3">
        <f>E80</f>
        <v>580</v>
      </c>
      <c r="R87" s="3">
        <f>F80</f>
        <v>1</v>
      </c>
      <c r="S87" s="3" t="s">
        <v>85</v>
      </c>
      <c r="T87" s="3"/>
    </row>
    <row r="88" spans="1:20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 t="s">
        <v>33</v>
      </c>
      <c r="P88" s="3">
        <f>P87</f>
        <v>699</v>
      </c>
      <c r="Q88" s="3">
        <f>100</f>
        <v>100</v>
      </c>
      <c r="R88" s="3">
        <f>F80*2</f>
        <v>2</v>
      </c>
      <c r="S88" s="3" t="s">
        <v>85</v>
      </c>
      <c r="T88" s="3"/>
    </row>
    <row r="89" spans="1:20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 t="s">
        <v>19</v>
      </c>
      <c r="P89" s="3">
        <f>C80-K80-2</f>
        <v>733</v>
      </c>
      <c r="Q89" s="3">
        <f>D80-E80-50</f>
        <v>520</v>
      </c>
      <c r="R89" s="3">
        <f>H80</f>
        <v>1</v>
      </c>
      <c r="S89" s="3" t="s">
        <v>87</v>
      </c>
      <c r="T89" s="3"/>
    </row>
    <row r="90" spans="1:20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 t="s">
        <v>33</v>
      </c>
      <c r="P90" s="3">
        <f>C80</f>
        <v>735</v>
      </c>
      <c r="Q90" s="3">
        <f>100</f>
        <v>100</v>
      </c>
      <c r="R90" s="3">
        <f>F80*2</f>
        <v>2</v>
      </c>
      <c r="S90" s="3" t="s">
        <v>87</v>
      </c>
      <c r="T90" s="3"/>
    </row>
    <row r="91" spans="1:20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3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13</v>
      </c>
      <c r="H92" s="1" t="s">
        <v>28</v>
      </c>
      <c r="I92" s="1" t="s">
        <v>16</v>
      </c>
      <c r="J92" s="1" t="s">
        <v>21</v>
      </c>
      <c r="K92" s="1" t="s">
        <v>17</v>
      </c>
      <c r="L92" s="1" t="s">
        <v>22</v>
      </c>
      <c r="M92" s="1" t="s">
        <v>24</v>
      </c>
      <c r="N92" s="1" t="s">
        <v>23</v>
      </c>
      <c r="O92" s="1" t="s">
        <v>9</v>
      </c>
      <c r="P92" s="1" t="s">
        <v>7</v>
      </c>
      <c r="Q92" s="1" t="s">
        <v>3</v>
      </c>
      <c r="R92" s="1" t="s">
        <v>8</v>
      </c>
      <c r="S92" s="1" t="s">
        <v>6</v>
      </c>
      <c r="T92" s="1" t="s">
        <v>10</v>
      </c>
    </row>
    <row r="93" spans="1:20" x14ac:dyDescent="0.3">
      <c r="A93" s="3">
        <v>8</v>
      </c>
      <c r="B93" s="3" t="s">
        <v>34</v>
      </c>
      <c r="C93" s="3">
        <v>590</v>
      </c>
      <c r="D93" s="3">
        <v>600</v>
      </c>
      <c r="E93" s="3">
        <v>320</v>
      </c>
      <c r="F93" s="3">
        <v>1</v>
      </c>
      <c r="G93" s="3">
        <v>18</v>
      </c>
      <c r="H93" s="3">
        <v>1</v>
      </c>
      <c r="I93" s="3">
        <v>8</v>
      </c>
      <c r="J93" s="3">
        <v>20</v>
      </c>
      <c r="K93" s="3">
        <v>0</v>
      </c>
      <c r="L93" s="3">
        <v>0</v>
      </c>
      <c r="M93" s="3">
        <v>0</v>
      </c>
      <c r="N93" s="3">
        <v>0</v>
      </c>
      <c r="O93" s="3" t="s">
        <v>35</v>
      </c>
      <c r="P93" s="3">
        <f>C93</f>
        <v>590</v>
      </c>
      <c r="Q93" s="3">
        <f>E93</f>
        <v>320</v>
      </c>
      <c r="R93" s="3">
        <f>F93</f>
        <v>1</v>
      </c>
      <c r="S93" s="3" t="s">
        <v>85</v>
      </c>
      <c r="T93" s="3">
        <f>P93</f>
        <v>590</v>
      </c>
    </row>
    <row r="94" spans="1:20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 t="s">
        <v>36</v>
      </c>
      <c r="P94" s="3">
        <f>C93</f>
        <v>590</v>
      </c>
      <c r="Q94" s="3">
        <f>E93</f>
        <v>320</v>
      </c>
      <c r="R94" s="3">
        <f>F93</f>
        <v>1</v>
      </c>
      <c r="S94" s="3" t="s">
        <v>85</v>
      </c>
      <c r="T94" s="3">
        <f>P94</f>
        <v>590</v>
      </c>
    </row>
    <row r="95" spans="1:20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 t="s">
        <v>37</v>
      </c>
      <c r="P95" s="3">
        <f>D93-G93</f>
        <v>582</v>
      </c>
      <c r="Q95" s="3">
        <f>D93-G93</f>
        <v>582</v>
      </c>
      <c r="R95" s="3">
        <f>F93</f>
        <v>1</v>
      </c>
      <c r="S95" s="3" t="s">
        <v>85</v>
      </c>
      <c r="T95" s="3">
        <f>P95</f>
        <v>582</v>
      </c>
    </row>
    <row r="96" spans="1:20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 t="s">
        <v>38</v>
      </c>
      <c r="P96" s="3">
        <f>D93-G93</f>
        <v>582</v>
      </c>
      <c r="Q96" s="3">
        <f>D93-G93</f>
        <v>582</v>
      </c>
      <c r="R96" s="3">
        <f>F93</f>
        <v>1</v>
      </c>
      <c r="S96" s="3" t="s">
        <v>85</v>
      </c>
      <c r="T96" s="3">
        <f>P96</f>
        <v>582</v>
      </c>
    </row>
    <row r="97" spans="1:20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 t="s">
        <v>39</v>
      </c>
      <c r="P97" s="3">
        <f>C93-2*G93+2*I93-K93</f>
        <v>570</v>
      </c>
      <c r="Q97" s="3">
        <f>D93-G93+I93</f>
        <v>590</v>
      </c>
      <c r="R97" s="3">
        <f>F93</f>
        <v>1</v>
      </c>
      <c r="S97" s="3" t="s">
        <v>86</v>
      </c>
      <c r="T97" s="3"/>
    </row>
    <row r="98" spans="1:20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 t="s">
        <v>40</v>
      </c>
      <c r="P98" s="3">
        <f>C93-2*G93+2*I93-K93</f>
        <v>570</v>
      </c>
      <c r="Q98" s="3">
        <f>D93-G93+I93-J93</f>
        <v>570</v>
      </c>
      <c r="R98" s="3">
        <f>F93</f>
        <v>1</v>
      </c>
      <c r="S98" s="3" t="s">
        <v>86</v>
      </c>
      <c r="T98" s="3"/>
    </row>
    <row r="99" spans="1:20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 t="s">
        <v>41</v>
      </c>
      <c r="P99" s="3">
        <f>D93-G93-J93</f>
        <v>562</v>
      </c>
      <c r="Q99" s="3">
        <f>D93-G93-J93</f>
        <v>562</v>
      </c>
      <c r="R99" s="3">
        <f>M93</f>
        <v>0</v>
      </c>
      <c r="S99" s="3" t="s">
        <v>85</v>
      </c>
      <c r="T99" s="3"/>
    </row>
    <row r="100" spans="1:20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 t="s">
        <v>42</v>
      </c>
      <c r="P100" s="3">
        <f>D93-G93-J93</f>
        <v>562</v>
      </c>
      <c r="Q100" s="3">
        <f>D93-G93-J93</f>
        <v>562</v>
      </c>
      <c r="R100" s="3">
        <f>N93</f>
        <v>0</v>
      </c>
      <c r="S100" s="3" t="s">
        <v>85</v>
      </c>
      <c r="T100" s="3"/>
    </row>
    <row r="101" spans="1:20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 t="s">
        <v>43</v>
      </c>
      <c r="P101" s="3">
        <f>C93-K93-2</f>
        <v>588</v>
      </c>
      <c r="Q101" s="3">
        <f>D93-E93-2</f>
        <v>278</v>
      </c>
      <c r="R101" s="3">
        <f>F93</f>
        <v>1</v>
      </c>
      <c r="S101" s="3" t="s">
        <v>87</v>
      </c>
      <c r="T101" s="3"/>
    </row>
    <row r="102" spans="1:20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 t="s">
        <v>43</v>
      </c>
      <c r="P102" s="3">
        <f>C93-K93-2</f>
        <v>588</v>
      </c>
      <c r="Q102" s="3">
        <f>D93-E93-G93-2</f>
        <v>260</v>
      </c>
      <c r="R102" s="3">
        <f>R101</f>
        <v>1</v>
      </c>
      <c r="S102" s="3" t="s">
        <v>87</v>
      </c>
      <c r="T102" s="3"/>
    </row>
    <row r="103" spans="1:20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3">
      <c r="A104" s="1" t="s">
        <v>0</v>
      </c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5</v>
      </c>
      <c r="G104" s="1" t="s">
        <v>13</v>
      </c>
      <c r="H104" s="1" t="s">
        <v>28</v>
      </c>
      <c r="I104" s="1" t="s">
        <v>16</v>
      </c>
      <c r="J104" s="1" t="s">
        <v>21</v>
      </c>
      <c r="K104" s="1" t="s">
        <v>17</v>
      </c>
      <c r="L104" s="1" t="s">
        <v>22</v>
      </c>
      <c r="M104" s="1" t="s">
        <v>24</v>
      </c>
      <c r="N104" s="1" t="s">
        <v>23</v>
      </c>
      <c r="O104" s="1" t="s">
        <v>9</v>
      </c>
      <c r="P104" s="1" t="s">
        <v>7</v>
      </c>
      <c r="Q104" s="1" t="s">
        <v>3</v>
      </c>
      <c r="R104" s="1" t="s">
        <v>8</v>
      </c>
      <c r="S104" s="1" t="s">
        <v>6</v>
      </c>
      <c r="T104" s="1" t="s">
        <v>10</v>
      </c>
    </row>
    <row r="105" spans="1:20" x14ac:dyDescent="0.3">
      <c r="A105" s="3">
        <v>9</v>
      </c>
      <c r="B105" s="3" t="s">
        <v>44</v>
      </c>
      <c r="C105" s="3">
        <v>735</v>
      </c>
      <c r="D105" s="3">
        <v>1150</v>
      </c>
      <c r="E105" s="3">
        <v>580</v>
      </c>
      <c r="F105" s="3">
        <v>1</v>
      </c>
      <c r="G105" s="3">
        <v>18</v>
      </c>
      <c r="H105" s="3">
        <v>1</v>
      </c>
      <c r="I105" s="3">
        <v>8</v>
      </c>
      <c r="J105" s="3">
        <v>20</v>
      </c>
      <c r="K105" s="3">
        <v>0</v>
      </c>
      <c r="L105" s="3">
        <v>0</v>
      </c>
      <c r="M105" s="3">
        <v>0</v>
      </c>
      <c r="N105" s="3">
        <v>0</v>
      </c>
      <c r="O105" s="3" t="s">
        <v>45</v>
      </c>
      <c r="P105" s="3">
        <f>C105</f>
        <v>735</v>
      </c>
      <c r="Q105" s="3">
        <f>E105</f>
        <v>580</v>
      </c>
      <c r="R105" s="3">
        <f>F105</f>
        <v>1</v>
      </c>
      <c r="S105" s="3" t="s">
        <v>85</v>
      </c>
      <c r="T105" s="3">
        <f>P105</f>
        <v>735</v>
      </c>
    </row>
    <row r="106" spans="1:20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 t="s">
        <v>46</v>
      </c>
      <c r="P106" s="3">
        <f>C105</f>
        <v>735</v>
      </c>
      <c r="Q106" s="3">
        <f>E105</f>
        <v>580</v>
      </c>
      <c r="R106" s="3">
        <f>F105</f>
        <v>1</v>
      </c>
      <c r="S106" s="3" t="s">
        <v>85</v>
      </c>
      <c r="T106" s="3">
        <f>P106</f>
        <v>735</v>
      </c>
    </row>
    <row r="107" spans="1:20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 t="s">
        <v>47</v>
      </c>
      <c r="P107" s="3">
        <f>D105-G105</f>
        <v>1132</v>
      </c>
      <c r="Q107" s="3">
        <f>D105-G105</f>
        <v>1132</v>
      </c>
      <c r="R107" s="3">
        <f>F105</f>
        <v>1</v>
      </c>
      <c r="S107" s="3" t="s">
        <v>85</v>
      </c>
      <c r="T107" s="3">
        <f>P107</f>
        <v>1132</v>
      </c>
    </row>
    <row r="108" spans="1:20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 t="s">
        <v>48</v>
      </c>
      <c r="P108" s="3">
        <f>D105-G105</f>
        <v>1132</v>
      </c>
      <c r="Q108" s="3">
        <f>D105-G105</f>
        <v>1132</v>
      </c>
      <c r="R108" s="3">
        <f>F105</f>
        <v>1</v>
      </c>
      <c r="S108" s="3" t="s">
        <v>85</v>
      </c>
      <c r="T108" s="3">
        <f>P108</f>
        <v>1132</v>
      </c>
    </row>
    <row r="109" spans="1:20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 t="s">
        <v>49</v>
      </c>
      <c r="P109" s="3">
        <f>C105-2*G105+2*I105-K105</f>
        <v>715</v>
      </c>
      <c r="Q109" s="3">
        <f>D105-G105+I105</f>
        <v>1140</v>
      </c>
      <c r="R109" s="3">
        <f>F105</f>
        <v>1</v>
      </c>
      <c r="S109" s="3" t="s">
        <v>86</v>
      </c>
      <c r="T109" s="3"/>
    </row>
    <row r="110" spans="1:20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 t="s">
        <v>50</v>
      </c>
      <c r="P110" s="3">
        <f>C105-2*G105+2*I105-K105</f>
        <v>715</v>
      </c>
      <c r="Q110" s="3">
        <f>D105-G105+I105-J105</f>
        <v>1120</v>
      </c>
      <c r="R110" s="3">
        <f>F105</f>
        <v>1</v>
      </c>
      <c r="S110" s="3" t="s">
        <v>86</v>
      </c>
      <c r="T110" s="3"/>
    </row>
    <row r="111" spans="1:20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 t="s">
        <v>51</v>
      </c>
      <c r="P111" s="3">
        <f>D105-G105-J105</f>
        <v>1112</v>
      </c>
      <c r="Q111" s="3">
        <f>D105-G105-J105</f>
        <v>1112</v>
      </c>
      <c r="R111" s="3">
        <f>M105</f>
        <v>0</v>
      </c>
      <c r="S111" s="3" t="s">
        <v>85</v>
      </c>
      <c r="T111" s="3"/>
    </row>
    <row r="112" spans="1:20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 t="s">
        <v>52</v>
      </c>
      <c r="P112" s="3">
        <f>D105-G105-J105</f>
        <v>1112</v>
      </c>
      <c r="Q112" s="3">
        <f>D105-G105-J105</f>
        <v>1112</v>
      </c>
      <c r="R112" s="3">
        <f>N105</f>
        <v>0</v>
      </c>
      <c r="S112" s="3" t="s">
        <v>85</v>
      </c>
      <c r="T112" s="3"/>
    </row>
    <row r="113" spans="1:20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 t="s">
        <v>53</v>
      </c>
      <c r="P113" s="3">
        <f>C105-K105-2</f>
        <v>733</v>
      </c>
      <c r="Q113" s="4">
        <f>SQRT(SUMSQ(((D105-E105)))+SUMSQ(((D105-E105)))-2)</f>
        <v>806.10049001349705</v>
      </c>
      <c r="R113" s="3">
        <f>F105</f>
        <v>1</v>
      </c>
      <c r="S113" s="3" t="s">
        <v>87</v>
      </c>
      <c r="T113" s="3"/>
    </row>
    <row r="114" spans="1:20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3"/>
      <c r="Q114" s="4"/>
      <c r="R114" s="3"/>
      <c r="S114" s="3"/>
      <c r="T114" s="3"/>
    </row>
    <row r="115" spans="1:20" x14ac:dyDescent="0.3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13</v>
      </c>
      <c r="H115" s="1" t="s">
        <v>28</v>
      </c>
      <c r="I115" s="1" t="s">
        <v>16</v>
      </c>
      <c r="J115" s="1" t="s">
        <v>21</v>
      </c>
      <c r="K115" s="1" t="s">
        <v>17</v>
      </c>
      <c r="L115" s="1" t="s">
        <v>22</v>
      </c>
      <c r="M115" s="1" t="s">
        <v>24</v>
      </c>
      <c r="N115" s="1" t="s">
        <v>23</v>
      </c>
      <c r="O115" s="1" t="s">
        <v>9</v>
      </c>
      <c r="P115" s="1" t="s">
        <v>7</v>
      </c>
      <c r="Q115" s="1" t="s">
        <v>3</v>
      </c>
      <c r="R115" s="1" t="s">
        <v>8</v>
      </c>
      <c r="S115" s="1" t="s">
        <v>6</v>
      </c>
      <c r="T115" s="1" t="s">
        <v>10</v>
      </c>
    </row>
    <row r="116" spans="1:20" x14ac:dyDescent="0.3">
      <c r="A116" s="3">
        <v>10</v>
      </c>
      <c r="B116" s="3" t="s">
        <v>62</v>
      </c>
      <c r="C116" s="3">
        <v>700</v>
      </c>
      <c r="D116" s="3">
        <v>900</v>
      </c>
      <c r="E116" s="3">
        <v>560</v>
      </c>
      <c r="F116" s="3">
        <v>1</v>
      </c>
      <c r="G116" s="3">
        <v>18</v>
      </c>
      <c r="H116" s="3">
        <v>2</v>
      </c>
      <c r="I116" s="3">
        <v>7</v>
      </c>
      <c r="J116" s="3">
        <v>20</v>
      </c>
      <c r="K116" s="3">
        <v>0</v>
      </c>
      <c r="L116" s="3">
        <v>0</v>
      </c>
      <c r="M116" s="3">
        <v>0</v>
      </c>
      <c r="N116" s="3">
        <v>0</v>
      </c>
      <c r="O116" s="3" t="s">
        <v>11</v>
      </c>
      <c r="P116" s="3">
        <f>C116</f>
        <v>700</v>
      </c>
      <c r="Q116" s="3">
        <f>E116</f>
        <v>560</v>
      </c>
      <c r="R116" s="3">
        <f>F116</f>
        <v>1</v>
      </c>
      <c r="S116" s="3" t="s">
        <v>85</v>
      </c>
      <c r="T116" s="3">
        <f>P116</f>
        <v>700</v>
      </c>
    </row>
    <row r="117" spans="1:20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 t="s">
        <v>12</v>
      </c>
      <c r="P117" s="3">
        <f>C116</f>
        <v>700</v>
      </c>
      <c r="Q117" s="3">
        <f>E116</f>
        <v>560</v>
      </c>
      <c r="R117" s="3">
        <f>F116</f>
        <v>1</v>
      </c>
      <c r="S117" s="3" t="s">
        <v>85</v>
      </c>
      <c r="T117" s="3">
        <f>P117</f>
        <v>700</v>
      </c>
    </row>
    <row r="118" spans="1:20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 t="s">
        <v>14</v>
      </c>
      <c r="P118" s="3">
        <f>D116-2*G116</f>
        <v>864</v>
      </c>
      <c r="Q118" s="3">
        <f>E116</f>
        <v>560</v>
      </c>
      <c r="R118" s="3">
        <f>F116</f>
        <v>1</v>
      </c>
      <c r="S118" s="3" t="s">
        <v>85</v>
      </c>
      <c r="T118" s="3">
        <f>P118</f>
        <v>864</v>
      </c>
    </row>
    <row r="119" spans="1:20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 t="s">
        <v>15</v>
      </c>
      <c r="P119" s="3">
        <f>D116-2*G116</f>
        <v>864</v>
      </c>
      <c r="Q119" s="3">
        <f>80</f>
        <v>80</v>
      </c>
      <c r="R119" s="3">
        <f>F116*2</f>
        <v>2</v>
      </c>
      <c r="S119" s="3" t="s">
        <v>85</v>
      </c>
      <c r="T119" s="3"/>
    </row>
    <row r="120" spans="1:20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 t="s">
        <v>18</v>
      </c>
      <c r="P120" s="3">
        <f>C116-2*G116+2*I116-K116</f>
        <v>678</v>
      </c>
      <c r="Q120" s="3">
        <f>D116-2*G116+2*I116</f>
        <v>878</v>
      </c>
      <c r="R120" s="3">
        <f>F116</f>
        <v>1</v>
      </c>
      <c r="S120" s="3" t="s">
        <v>86</v>
      </c>
      <c r="T120" s="3"/>
    </row>
    <row r="121" spans="1:20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 t="s">
        <v>19</v>
      </c>
      <c r="P121" s="3">
        <f>C116-K116-2</f>
        <v>698</v>
      </c>
      <c r="Q121" s="3">
        <f>D116/H116-2</f>
        <v>448</v>
      </c>
      <c r="R121" s="3">
        <f>H116</f>
        <v>2</v>
      </c>
      <c r="S121" s="3" t="s">
        <v>87</v>
      </c>
      <c r="T121" s="3"/>
    </row>
    <row r="122" spans="1:20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ht="1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ht="1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ht="1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ht="1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ht="1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ht="1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ht="1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ht="1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ht="1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ht="15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ht="1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ht="1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ht="1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ht="1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ht="1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ht="1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ht="1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ht="1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ht="1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ht="15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ht="1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ht="1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ht="1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ht="1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ht="1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ht="1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ht="1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ht="1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ht="1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ht="15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ht="1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ht="1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ht="1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ht="1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t="1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ht="1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ht="1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ht="1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t="1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ht="1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ht="1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ht="1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t="1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t="1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ht="1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ht="1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ht="1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ht="1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ht="1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ht="1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ht="1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t="1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ht="1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ht="1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ht="1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C95"/>
  <sheetViews>
    <sheetView zoomScale="150" zoomScaleNormal="150" workbookViewId="0"/>
  </sheetViews>
  <sheetFormatPr defaultRowHeight="14.4" x14ac:dyDescent="0.3"/>
  <cols>
    <col min="1" max="1" width="4.109375" bestFit="1" customWidth="1"/>
    <col min="2" max="2" width="9.33203125" bestFit="1" customWidth="1"/>
    <col min="3" max="3" width="5.33203125" customWidth="1"/>
    <col min="4" max="4" width="5.5546875" bestFit="1" customWidth="1"/>
    <col min="5" max="5" width="5" bestFit="1" customWidth="1"/>
    <col min="6" max="6" width="6.33203125" bestFit="1" customWidth="1"/>
    <col min="8" max="8" width="12" bestFit="1" customWidth="1"/>
    <col min="9" max="9" width="11" bestFit="1" customWidth="1"/>
    <col min="12" max="12" width="11.109375" bestFit="1" customWidth="1"/>
    <col min="15" max="17" width="11.6640625" customWidth="1"/>
    <col min="18" max="18" width="13.88671875" bestFit="1" customWidth="1"/>
    <col min="19" max="19" width="14.21875" bestFit="1" customWidth="1"/>
    <col min="20" max="20" width="14.44140625" bestFit="1" customWidth="1"/>
    <col min="21" max="21" width="17.109375" bestFit="1" customWidth="1"/>
    <col min="22" max="22" width="13.6640625" bestFit="1" customWidth="1"/>
    <col min="23" max="23" width="17.109375" bestFit="1" customWidth="1"/>
    <col min="24" max="24" width="15" bestFit="1" customWidth="1"/>
    <col min="25" max="25" width="13.77734375" bestFit="1" customWidth="1"/>
    <col min="28" max="28" width="13.77734375" bestFit="1" customWidth="1"/>
  </cols>
  <sheetData>
    <row r="2" spans="1:24" x14ac:dyDescent="0.3">
      <c r="O2" s="16" t="s">
        <v>63</v>
      </c>
      <c r="P2" s="17"/>
      <c r="Q2" s="17"/>
      <c r="R2" s="18"/>
    </row>
    <row r="3" spans="1:24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13</v>
      </c>
      <c r="H3" s="1" t="s">
        <v>28</v>
      </c>
      <c r="I3" s="1" t="s">
        <v>16</v>
      </c>
      <c r="J3" s="1" t="s">
        <v>21</v>
      </c>
      <c r="K3" s="1" t="s">
        <v>17</v>
      </c>
      <c r="L3" s="1" t="s">
        <v>22</v>
      </c>
      <c r="M3" s="1" t="s">
        <v>24</v>
      </c>
      <c r="N3" s="1" t="s">
        <v>23</v>
      </c>
      <c r="O3" s="1" t="s">
        <v>64</v>
      </c>
      <c r="P3" s="1" t="s">
        <v>90</v>
      </c>
      <c r="Q3" s="1" t="s">
        <v>65</v>
      </c>
      <c r="R3" s="1" t="s">
        <v>66</v>
      </c>
      <c r="S3" s="1" t="s">
        <v>9</v>
      </c>
      <c r="T3" s="1" t="s">
        <v>7</v>
      </c>
      <c r="U3" s="1" t="s">
        <v>3</v>
      </c>
      <c r="V3" s="1" t="s">
        <v>8</v>
      </c>
      <c r="W3" s="1" t="s">
        <v>6</v>
      </c>
      <c r="X3" s="1" t="s">
        <v>10</v>
      </c>
    </row>
    <row r="4" spans="1:24" x14ac:dyDescent="0.3">
      <c r="A4" s="3">
        <v>1</v>
      </c>
      <c r="B4" s="3" t="s">
        <v>72</v>
      </c>
      <c r="C4" s="3">
        <v>2100</v>
      </c>
      <c r="D4" s="3">
        <v>1200</v>
      </c>
      <c r="E4" s="3">
        <v>580</v>
      </c>
      <c r="F4" s="3">
        <v>1</v>
      </c>
      <c r="G4" s="3">
        <v>18</v>
      </c>
      <c r="H4" s="3">
        <v>2</v>
      </c>
      <c r="I4" s="3">
        <v>8</v>
      </c>
      <c r="J4" s="3">
        <v>20</v>
      </c>
      <c r="K4" s="3">
        <v>100</v>
      </c>
      <c r="L4" s="3">
        <v>5</v>
      </c>
      <c r="M4" s="3">
        <v>1</v>
      </c>
      <c r="N4" s="3">
        <v>1</v>
      </c>
      <c r="O4" s="3">
        <v>1</v>
      </c>
      <c r="P4" s="3">
        <v>36</v>
      </c>
      <c r="Q4" s="3">
        <v>1</v>
      </c>
      <c r="R4" s="3">
        <v>200</v>
      </c>
      <c r="S4" s="3" t="s">
        <v>11</v>
      </c>
      <c r="T4" s="3">
        <f>C4</f>
        <v>2100</v>
      </c>
      <c r="U4" s="3">
        <f>E4</f>
        <v>580</v>
      </c>
      <c r="V4" s="3">
        <f>F4</f>
        <v>1</v>
      </c>
      <c r="W4" s="3" t="s">
        <v>85</v>
      </c>
      <c r="X4" s="3">
        <f>T4</f>
        <v>2100</v>
      </c>
    </row>
    <row r="5" spans="1:24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 t="s">
        <v>12</v>
      </c>
      <c r="T5" s="3">
        <f>C4</f>
        <v>2100</v>
      </c>
      <c r="U5" s="3">
        <f>E4</f>
        <v>580</v>
      </c>
      <c r="V5" s="3">
        <f>F4</f>
        <v>1</v>
      </c>
      <c r="W5" s="3" t="s">
        <v>85</v>
      </c>
      <c r="X5" s="3">
        <f>T5</f>
        <v>2100</v>
      </c>
    </row>
    <row r="6" spans="1:24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 t="s">
        <v>14</v>
      </c>
      <c r="T6" s="3">
        <f>D4-2*G4</f>
        <v>1164</v>
      </c>
      <c r="U6" s="3">
        <f>E4</f>
        <v>580</v>
      </c>
      <c r="V6" s="3">
        <f>F4</f>
        <v>1</v>
      </c>
      <c r="W6" s="3" t="s">
        <v>85</v>
      </c>
      <c r="X6" s="3">
        <f>T6</f>
        <v>1164</v>
      </c>
    </row>
    <row r="7" spans="1:2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 t="s">
        <v>15</v>
      </c>
      <c r="T7" s="3">
        <f>D4-2*G4</f>
        <v>1164</v>
      </c>
      <c r="U7" s="3">
        <f>E4</f>
        <v>580</v>
      </c>
      <c r="V7" s="3">
        <f>F4</f>
        <v>1</v>
      </c>
      <c r="W7" s="3" t="s">
        <v>85</v>
      </c>
      <c r="X7" s="3">
        <f>T7</f>
        <v>1164</v>
      </c>
    </row>
    <row r="8" spans="1:2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 t="s">
        <v>18</v>
      </c>
      <c r="T8" s="3">
        <f>C4-2*G4+2*I4-K4</f>
        <v>1980</v>
      </c>
      <c r="U8" s="3">
        <f>D4-2*G4+2*I4</f>
        <v>1180</v>
      </c>
      <c r="V8" s="3">
        <f>F4</f>
        <v>1</v>
      </c>
      <c r="W8" s="3" t="s">
        <v>86</v>
      </c>
      <c r="X8" s="3"/>
    </row>
    <row r="9" spans="1:2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 t="s">
        <v>25</v>
      </c>
      <c r="T9" s="3">
        <f>D4-2*G4</f>
        <v>1164</v>
      </c>
      <c r="U9" s="3">
        <f>E4-J4-L4</f>
        <v>555</v>
      </c>
      <c r="V9" s="3">
        <f>M4*F4</f>
        <v>1</v>
      </c>
      <c r="W9" s="3" t="s">
        <v>85</v>
      </c>
      <c r="X9" s="3"/>
    </row>
    <row r="10" spans="1:2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 t="s">
        <v>26</v>
      </c>
      <c r="T10" s="3">
        <f>D4-2*G4</f>
        <v>1164</v>
      </c>
      <c r="U10" s="3">
        <f>E4-J4-L4</f>
        <v>555</v>
      </c>
      <c r="V10" s="3">
        <f>F4*N4</f>
        <v>1</v>
      </c>
      <c r="W10" s="3" t="s">
        <v>85</v>
      </c>
      <c r="X10" s="3"/>
    </row>
    <row r="11" spans="1:2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 t="s">
        <v>67</v>
      </c>
      <c r="T11" s="3">
        <f>R4</f>
        <v>200</v>
      </c>
      <c r="U11" s="3">
        <f>U9</f>
        <v>555</v>
      </c>
      <c r="V11" s="3">
        <f>O4*2*F4</f>
        <v>2</v>
      </c>
      <c r="W11" s="3" t="s">
        <v>85</v>
      </c>
      <c r="X11" s="3"/>
    </row>
    <row r="12" spans="1:2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 t="s">
        <v>68</v>
      </c>
      <c r="T12" s="3">
        <f>(T9-2*P4-26)-2*G4</f>
        <v>1030</v>
      </c>
      <c r="U12" s="3">
        <f>R4-50</f>
        <v>150</v>
      </c>
      <c r="V12" s="3">
        <f>V11</f>
        <v>2</v>
      </c>
      <c r="W12" s="3" t="s">
        <v>85</v>
      </c>
      <c r="X12" s="3">
        <f>T12</f>
        <v>1030</v>
      </c>
    </row>
    <row r="13" spans="1:2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 t="s">
        <v>69</v>
      </c>
      <c r="T13" s="3">
        <f>U9-50</f>
        <v>505</v>
      </c>
      <c r="U13" s="3">
        <f>U12</f>
        <v>150</v>
      </c>
      <c r="V13" s="3">
        <f>V12</f>
        <v>2</v>
      </c>
      <c r="W13" s="3" t="s">
        <v>85</v>
      </c>
      <c r="X13" s="3">
        <f>T13</f>
        <v>505</v>
      </c>
    </row>
    <row r="14" spans="1:2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 t="s">
        <v>70</v>
      </c>
      <c r="T14" s="3">
        <f>T13-2*G4+2*I4</f>
        <v>485</v>
      </c>
      <c r="U14" s="3">
        <f>T12+2*G4-20</f>
        <v>1046</v>
      </c>
      <c r="V14" s="3">
        <f>O4*F4</f>
        <v>1</v>
      </c>
      <c r="W14" s="3" t="s">
        <v>86</v>
      </c>
      <c r="X14" s="3"/>
    </row>
    <row r="15" spans="1:2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 t="s">
        <v>71</v>
      </c>
      <c r="T15" s="3">
        <f>R4-2</f>
        <v>198</v>
      </c>
      <c r="U15" s="3">
        <f>(T9-2*P4)-2</f>
        <v>1090</v>
      </c>
      <c r="V15" s="3">
        <f>O4*F4</f>
        <v>1</v>
      </c>
      <c r="W15" s="3" t="s">
        <v>85</v>
      </c>
      <c r="X15" s="3"/>
    </row>
    <row r="16" spans="1:2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 t="s">
        <v>67</v>
      </c>
      <c r="T16" s="3">
        <f>R4</f>
        <v>200</v>
      </c>
      <c r="U16" s="3">
        <f>U9</f>
        <v>555</v>
      </c>
      <c r="V16" s="3">
        <f>Q4*3*F4</f>
        <v>3</v>
      </c>
      <c r="W16" s="3" t="s">
        <v>85</v>
      </c>
      <c r="X16" s="3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 t="s">
        <v>68</v>
      </c>
      <c r="T17" s="3">
        <f>(((T9-G4)-2*P4)/2-27)-36</f>
        <v>474</v>
      </c>
      <c r="U17" s="3">
        <f>R4-50</f>
        <v>150</v>
      </c>
      <c r="V17" s="3">
        <f>Q4*4*F4</f>
        <v>4</v>
      </c>
      <c r="W17" s="3" t="s">
        <v>85</v>
      </c>
      <c r="X17" s="3">
        <f>T17</f>
        <v>474</v>
      </c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 t="s">
        <v>69</v>
      </c>
      <c r="T18" s="3">
        <f>U9-50</f>
        <v>505</v>
      </c>
      <c r="U18" s="3">
        <f>U17</f>
        <v>150</v>
      </c>
      <c r="V18" s="3">
        <f>V17</f>
        <v>4</v>
      </c>
      <c r="W18" s="3" t="s">
        <v>85</v>
      </c>
      <c r="X18" s="3">
        <f>T18</f>
        <v>505</v>
      </c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 t="s">
        <v>70</v>
      </c>
      <c r="T19" s="3">
        <f>T18-2*G4+2*I4</f>
        <v>485</v>
      </c>
      <c r="U19" s="3">
        <f>T17+2*G4-20</f>
        <v>490</v>
      </c>
      <c r="V19" s="3">
        <f>Q4*2*F4</f>
        <v>2</v>
      </c>
      <c r="W19" s="3" t="s">
        <v>86</v>
      </c>
      <c r="X19" s="3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 t="s">
        <v>71</v>
      </c>
      <c r="T20" s="3">
        <f>R4-2</f>
        <v>198</v>
      </c>
      <c r="U20" s="3">
        <f>(U15)/2-2</f>
        <v>543</v>
      </c>
      <c r="V20" s="3">
        <f>Q4*2*F4</f>
        <v>2</v>
      </c>
      <c r="W20" s="3" t="s">
        <v>85</v>
      </c>
      <c r="X20" s="3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 t="s">
        <v>19</v>
      </c>
      <c r="T21" s="3">
        <f>C4-K4-2</f>
        <v>1998</v>
      </c>
      <c r="U21" s="3">
        <f>D4/H4-2</f>
        <v>598</v>
      </c>
      <c r="V21" s="3">
        <f>H4*F4</f>
        <v>2</v>
      </c>
      <c r="W21" s="3" t="s">
        <v>87</v>
      </c>
      <c r="X21" s="3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S22" s="3" t="s">
        <v>20</v>
      </c>
      <c r="T22" s="3">
        <f>K4</f>
        <v>100</v>
      </c>
      <c r="U22" s="3">
        <f>D4</f>
        <v>1200</v>
      </c>
      <c r="V22" s="3">
        <f>F4</f>
        <v>1</v>
      </c>
      <c r="W22" s="3" t="s">
        <v>87</v>
      </c>
      <c r="X22" s="3"/>
    </row>
    <row r="23" spans="1:26" x14ac:dyDescent="0.3">
      <c r="G23" s="2"/>
      <c r="H23" s="2"/>
      <c r="I23" s="2"/>
      <c r="J23" s="2"/>
      <c r="K23" s="2"/>
      <c r="L23" s="2"/>
      <c r="M23" s="2"/>
      <c r="S23" s="15" t="s">
        <v>89</v>
      </c>
      <c r="T23">
        <f>R4</f>
        <v>200</v>
      </c>
      <c r="U23">
        <f>P4*2</f>
        <v>72</v>
      </c>
      <c r="V23">
        <f>Q4</f>
        <v>1</v>
      </c>
      <c r="W23" s="3" t="s">
        <v>87</v>
      </c>
    </row>
    <row r="25" spans="1:26" x14ac:dyDescent="0.3">
      <c r="O25" s="16" t="s">
        <v>63</v>
      </c>
      <c r="P25" s="17"/>
      <c r="Q25" s="17"/>
      <c r="R25" s="18"/>
      <c r="S25" s="16" t="s">
        <v>73</v>
      </c>
      <c r="T25" s="18"/>
    </row>
    <row r="26" spans="1:26" x14ac:dyDescent="0.3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13</v>
      </c>
      <c r="H26" s="1" t="s">
        <v>28</v>
      </c>
      <c r="I26" s="1" t="s">
        <v>16</v>
      </c>
      <c r="J26" s="1" t="s">
        <v>21</v>
      </c>
      <c r="K26" s="1" t="s">
        <v>17</v>
      </c>
      <c r="L26" s="1" t="s">
        <v>22</v>
      </c>
      <c r="M26" s="1" t="s">
        <v>24</v>
      </c>
      <c r="N26" s="1" t="s">
        <v>23</v>
      </c>
      <c r="O26" s="1" t="s">
        <v>64</v>
      </c>
      <c r="P26" s="1" t="s">
        <v>88</v>
      </c>
      <c r="Q26" s="1" t="s">
        <v>65</v>
      </c>
      <c r="R26" s="1" t="s">
        <v>66</v>
      </c>
      <c r="S26" s="1" t="s">
        <v>73</v>
      </c>
      <c r="T26" s="1" t="s">
        <v>74</v>
      </c>
      <c r="U26" s="1" t="s">
        <v>9</v>
      </c>
      <c r="V26" s="1" t="s">
        <v>7</v>
      </c>
      <c r="W26" s="1" t="s">
        <v>3</v>
      </c>
      <c r="X26" s="1" t="s">
        <v>8</v>
      </c>
      <c r="Y26" s="1" t="s">
        <v>6</v>
      </c>
      <c r="Z26" s="1" t="s">
        <v>10</v>
      </c>
    </row>
    <row r="27" spans="1:26" x14ac:dyDescent="0.3">
      <c r="A27" s="3">
        <v>1</v>
      </c>
      <c r="B27" s="3" t="s">
        <v>72</v>
      </c>
      <c r="C27" s="3">
        <v>2100</v>
      </c>
      <c r="D27" s="3">
        <v>1200</v>
      </c>
      <c r="E27" s="3">
        <v>580</v>
      </c>
      <c r="F27" s="3">
        <v>1</v>
      </c>
      <c r="G27" s="3">
        <v>18</v>
      </c>
      <c r="H27" s="3">
        <v>2</v>
      </c>
      <c r="I27" s="3">
        <v>8</v>
      </c>
      <c r="J27" s="3">
        <v>20</v>
      </c>
      <c r="K27" s="3">
        <v>100</v>
      </c>
      <c r="L27" s="3">
        <v>5</v>
      </c>
      <c r="M27" s="3">
        <v>1</v>
      </c>
      <c r="N27" s="3">
        <v>1</v>
      </c>
      <c r="O27" s="3">
        <v>0</v>
      </c>
      <c r="P27" s="3">
        <v>36</v>
      </c>
      <c r="Q27" s="3">
        <v>1</v>
      </c>
      <c r="R27" s="3">
        <v>200</v>
      </c>
      <c r="S27" s="3">
        <v>1</v>
      </c>
      <c r="T27" s="3">
        <v>910</v>
      </c>
      <c r="U27" s="3" t="s">
        <v>11</v>
      </c>
      <c r="V27" s="3">
        <f>C27</f>
        <v>2100</v>
      </c>
      <c r="W27" s="3">
        <f>E27</f>
        <v>580</v>
      </c>
      <c r="X27" s="3">
        <f>F27</f>
        <v>1</v>
      </c>
      <c r="Y27" s="3" t="s">
        <v>85</v>
      </c>
      <c r="Z27" s="3">
        <f>V27</f>
        <v>2100</v>
      </c>
    </row>
    <row r="28" spans="1:2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 t="s">
        <v>12</v>
      </c>
      <c r="V28" s="3">
        <f>C27</f>
        <v>2100</v>
      </c>
      <c r="W28" s="3">
        <f>E27</f>
        <v>580</v>
      </c>
      <c r="X28" s="3">
        <f>F27</f>
        <v>1</v>
      </c>
      <c r="Y28" s="3" t="s">
        <v>85</v>
      </c>
      <c r="Z28" s="3">
        <f>V28</f>
        <v>2100</v>
      </c>
    </row>
    <row r="29" spans="1:2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 t="s">
        <v>14</v>
      </c>
      <c r="V29" s="3">
        <f>D27-2*G27</f>
        <v>1164</v>
      </c>
      <c r="W29" s="3">
        <f>E27</f>
        <v>580</v>
      </c>
      <c r="X29" s="3">
        <f>F27</f>
        <v>1</v>
      </c>
      <c r="Y29" s="3" t="s">
        <v>85</v>
      </c>
      <c r="Z29" s="3">
        <f>V29</f>
        <v>1164</v>
      </c>
    </row>
    <row r="30" spans="1:2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 t="s">
        <v>15</v>
      </c>
      <c r="V30" s="3">
        <f>D27-2*G27</f>
        <v>1164</v>
      </c>
      <c r="W30" s="3">
        <f>E27</f>
        <v>580</v>
      </c>
      <c r="X30" s="3">
        <f>F27</f>
        <v>1</v>
      </c>
      <c r="Y30" s="3" t="s">
        <v>85</v>
      </c>
      <c r="Z30" s="3">
        <f>V30</f>
        <v>1164</v>
      </c>
    </row>
    <row r="31" spans="1:2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 t="s">
        <v>18</v>
      </c>
      <c r="V31" s="3">
        <f>C27-2*G27+2*I27-K27</f>
        <v>1980</v>
      </c>
      <c r="W31" s="3">
        <f>D27-2*G27+2*I27</f>
        <v>1180</v>
      </c>
      <c r="X31" s="3">
        <f>F27</f>
        <v>1</v>
      </c>
      <c r="Y31" s="3" t="s">
        <v>86</v>
      </c>
      <c r="Z31" s="3"/>
    </row>
    <row r="32" spans="1:2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 t="s">
        <v>25</v>
      </c>
      <c r="V32" s="3">
        <f>D27-2*G27</f>
        <v>1164</v>
      </c>
      <c r="W32" s="3">
        <f>E27-J27-L27</f>
        <v>555</v>
      </c>
      <c r="X32" s="3">
        <f>M27*F27</f>
        <v>1</v>
      </c>
      <c r="Y32" s="3" t="s">
        <v>85</v>
      </c>
      <c r="Z32" s="3"/>
    </row>
    <row r="33" spans="1:2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 t="s">
        <v>26</v>
      </c>
      <c r="V33" s="3">
        <f>D27-2*G27</f>
        <v>1164</v>
      </c>
      <c r="W33" s="3">
        <f>E27-J27-L27</f>
        <v>555</v>
      </c>
      <c r="X33" s="3">
        <f>F27*N27</f>
        <v>1</v>
      </c>
      <c r="Y33" s="3" t="s">
        <v>85</v>
      </c>
      <c r="Z33" s="3"/>
    </row>
    <row r="34" spans="1:2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 t="s">
        <v>75</v>
      </c>
      <c r="V34" s="3">
        <f>T27</f>
        <v>910</v>
      </c>
      <c r="W34" s="3">
        <f>W32</f>
        <v>555</v>
      </c>
      <c r="X34" s="3">
        <f>S27</f>
        <v>1</v>
      </c>
      <c r="Y34" s="3" t="s">
        <v>85</v>
      </c>
      <c r="Z34" s="3"/>
    </row>
    <row r="35" spans="1:2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 t="s">
        <v>26</v>
      </c>
      <c r="V35" s="3">
        <f>(V32-18)/2</f>
        <v>573</v>
      </c>
      <c r="W35" s="3">
        <f>W34</f>
        <v>555</v>
      </c>
      <c r="X35" s="3">
        <f>S27</f>
        <v>1</v>
      </c>
      <c r="Y35" s="3" t="s">
        <v>85</v>
      </c>
      <c r="Z35" s="3"/>
    </row>
    <row r="36" spans="1:2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 t="s">
        <v>67</v>
      </c>
      <c r="V36" s="3">
        <f>R27</f>
        <v>200</v>
      </c>
      <c r="W36" s="3">
        <f>W32-70</f>
        <v>485</v>
      </c>
      <c r="X36" s="3">
        <f>O27*2*F27</f>
        <v>0</v>
      </c>
      <c r="Y36" s="3" t="s">
        <v>85</v>
      </c>
      <c r="Z36" s="3"/>
    </row>
    <row r="37" spans="1:2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 t="s">
        <v>68</v>
      </c>
      <c r="V37" s="3">
        <f>(V32-2*P27-26)-2*G27</f>
        <v>1030</v>
      </c>
      <c r="W37" s="3">
        <f>R27-50</f>
        <v>150</v>
      </c>
      <c r="X37" s="3">
        <f>X36</f>
        <v>0</v>
      </c>
      <c r="Y37" s="3" t="s">
        <v>85</v>
      </c>
      <c r="Z37" s="3">
        <f>V37</f>
        <v>1030</v>
      </c>
    </row>
    <row r="38" spans="1:2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 t="s">
        <v>69</v>
      </c>
      <c r="V38" s="3">
        <f>W32-50</f>
        <v>505</v>
      </c>
      <c r="W38" s="3">
        <f>W37</f>
        <v>150</v>
      </c>
      <c r="X38" s="3">
        <f>X37</f>
        <v>0</v>
      </c>
      <c r="Y38" s="3" t="s">
        <v>85</v>
      </c>
      <c r="Z38" s="3">
        <f>V38</f>
        <v>505</v>
      </c>
    </row>
    <row r="39" spans="1:2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 t="s">
        <v>70</v>
      </c>
      <c r="V39" s="3">
        <f>(V38-2*G27+2*I27)</f>
        <v>485</v>
      </c>
      <c r="W39" s="3">
        <f>V37+2*I27</f>
        <v>1046</v>
      </c>
      <c r="X39" s="3">
        <f>O27*F27</f>
        <v>0</v>
      </c>
      <c r="Y39" s="3" t="s">
        <v>86</v>
      </c>
      <c r="Z39" s="3"/>
    </row>
    <row r="40" spans="1:2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 t="s">
        <v>71</v>
      </c>
      <c r="V40" s="3">
        <f>R27-2</f>
        <v>198</v>
      </c>
      <c r="W40" s="3">
        <f>(V32-2*P27)-2</f>
        <v>1090</v>
      </c>
      <c r="X40" s="3">
        <f>O27*F27</f>
        <v>0</v>
      </c>
      <c r="Y40" s="3" t="s">
        <v>85</v>
      </c>
      <c r="Z40" s="3"/>
    </row>
    <row r="41" spans="1:2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 t="s">
        <v>67</v>
      </c>
      <c r="V41" s="3">
        <f>R27</f>
        <v>200</v>
      </c>
      <c r="W41" s="3">
        <f>W32-70</f>
        <v>485</v>
      </c>
      <c r="X41" s="3">
        <f>Q27*3*F27</f>
        <v>3</v>
      </c>
      <c r="Y41" s="3" t="s">
        <v>85</v>
      </c>
      <c r="Z41" s="3"/>
    </row>
    <row r="42" spans="1:2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 t="s">
        <v>68</v>
      </c>
      <c r="V42" s="3">
        <f>((((V32-G27)-2*P27)/2-27)-36)</f>
        <v>474</v>
      </c>
      <c r="W42" s="3">
        <f>R27-50</f>
        <v>150</v>
      </c>
      <c r="X42" s="3">
        <f>Q27*4*F27</f>
        <v>4</v>
      </c>
      <c r="Y42" s="3" t="s">
        <v>85</v>
      </c>
      <c r="Z42" s="3">
        <f>V42</f>
        <v>474</v>
      </c>
    </row>
    <row r="43" spans="1:2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 t="s">
        <v>69</v>
      </c>
      <c r="V43" s="3">
        <f>W32-50</f>
        <v>505</v>
      </c>
      <c r="W43" s="3">
        <f>W42</f>
        <v>150</v>
      </c>
      <c r="X43" s="3">
        <f>X42</f>
        <v>4</v>
      </c>
      <c r="Y43" s="3" t="s">
        <v>85</v>
      </c>
      <c r="Z43" s="3">
        <f>V43</f>
        <v>505</v>
      </c>
    </row>
    <row r="44" spans="1:2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 t="s">
        <v>70</v>
      </c>
      <c r="V44" s="3">
        <f>V43-2*G27+2*I27</f>
        <v>485</v>
      </c>
      <c r="W44" s="3">
        <f>V42+2*I27</f>
        <v>490</v>
      </c>
      <c r="X44" s="3">
        <f>Q27*2*F27</f>
        <v>2</v>
      </c>
      <c r="Y44" s="3" t="s">
        <v>86</v>
      </c>
      <c r="Z44" s="3"/>
    </row>
    <row r="45" spans="1:2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U45" s="3" t="s">
        <v>71</v>
      </c>
      <c r="V45" s="3">
        <f>R27-2</f>
        <v>198</v>
      </c>
      <c r="W45" s="3">
        <f>(W40/2)-2</f>
        <v>543</v>
      </c>
      <c r="X45" s="3">
        <f>Q27*2*F27</f>
        <v>2</v>
      </c>
      <c r="Y45" s="3" t="s">
        <v>85</v>
      </c>
      <c r="Z45" s="3"/>
    </row>
    <row r="46" spans="1:26" x14ac:dyDescent="0.3">
      <c r="U46" s="3" t="s">
        <v>19</v>
      </c>
      <c r="V46" s="3">
        <f>C27-K27-2</f>
        <v>1998</v>
      </c>
      <c r="W46" s="3">
        <f>D27/H27-2</f>
        <v>598</v>
      </c>
      <c r="X46" s="3">
        <f>H27*F27</f>
        <v>2</v>
      </c>
      <c r="Y46" s="3" t="s">
        <v>87</v>
      </c>
      <c r="Z46" s="3"/>
    </row>
    <row r="47" spans="1:26" x14ac:dyDescent="0.3">
      <c r="U47" s="3" t="s">
        <v>20</v>
      </c>
      <c r="V47" s="3">
        <f>K27</f>
        <v>100</v>
      </c>
      <c r="W47" s="3">
        <f>D27</f>
        <v>1200</v>
      </c>
      <c r="X47" s="3">
        <f>F27</f>
        <v>1</v>
      </c>
      <c r="Y47" s="3" t="s">
        <v>87</v>
      </c>
      <c r="Z47" s="3"/>
    </row>
    <row r="48" spans="1:26" x14ac:dyDescent="0.3">
      <c r="U48" s="15" t="s">
        <v>89</v>
      </c>
      <c r="V48">
        <f>R27</f>
        <v>200</v>
      </c>
      <c r="W48">
        <f>P27*2</f>
        <v>72</v>
      </c>
      <c r="X48">
        <f>Q27</f>
        <v>1</v>
      </c>
      <c r="Y48" s="3" t="s">
        <v>85</v>
      </c>
    </row>
    <row r="49" spans="1:26" x14ac:dyDescent="0.3">
      <c r="O49" s="16" t="s">
        <v>63</v>
      </c>
      <c r="P49" s="17"/>
      <c r="Q49" s="17"/>
      <c r="R49" s="18"/>
      <c r="S49" s="16" t="s">
        <v>73</v>
      </c>
      <c r="T49" s="18"/>
    </row>
    <row r="50" spans="1:26" x14ac:dyDescent="0.3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13</v>
      </c>
      <c r="H50" s="1" t="s">
        <v>28</v>
      </c>
      <c r="I50" s="1" t="s">
        <v>16</v>
      </c>
      <c r="J50" s="1" t="s">
        <v>21</v>
      </c>
      <c r="K50" s="1" t="s">
        <v>17</v>
      </c>
      <c r="L50" s="1" t="s">
        <v>22</v>
      </c>
      <c r="M50" s="1" t="s">
        <v>24</v>
      </c>
      <c r="N50" s="1" t="s">
        <v>23</v>
      </c>
      <c r="O50" s="1" t="s">
        <v>64</v>
      </c>
      <c r="P50" s="1"/>
      <c r="Q50" s="1" t="s">
        <v>65</v>
      </c>
      <c r="R50" s="1" t="s">
        <v>66</v>
      </c>
      <c r="S50" s="1" t="s">
        <v>73</v>
      </c>
      <c r="T50" s="1" t="s">
        <v>74</v>
      </c>
      <c r="U50" s="1" t="s">
        <v>9</v>
      </c>
      <c r="V50" s="1" t="s">
        <v>7</v>
      </c>
      <c r="W50" s="1" t="s">
        <v>3</v>
      </c>
      <c r="X50" s="1" t="s">
        <v>8</v>
      </c>
      <c r="Y50" s="1" t="s">
        <v>6</v>
      </c>
      <c r="Z50" s="1" t="s">
        <v>10</v>
      </c>
    </row>
    <row r="51" spans="1:26" x14ac:dyDescent="0.3">
      <c r="A51" s="3">
        <v>1</v>
      </c>
      <c r="B51" s="3" t="s">
        <v>72</v>
      </c>
      <c r="C51" s="3">
        <v>2100</v>
      </c>
      <c r="D51" s="3">
        <v>1098</v>
      </c>
      <c r="E51" s="3">
        <v>600</v>
      </c>
      <c r="F51" s="3">
        <v>1</v>
      </c>
      <c r="G51" s="3">
        <v>18</v>
      </c>
      <c r="H51" s="3">
        <v>1</v>
      </c>
      <c r="I51" s="3">
        <v>8</v>
      </c>
      <c r="J51" s="3">
        <v>20</v>
      </c>
      <c r="K51" s="3">
        <v>110</v>
      </c>
      <c r="L51" s="3">
        <v>100</v>
      </c>
      <c r="M51" s="3">
        <v>1</v>
      </c>
      <c r="N51" s="3">
        <v>0</v>
      </c>
      <c r="O51" s="3">
        <v>0</v>
      </c>
      <c r="P51" s="3"/>
      <c r="Q51" s="3">
        <v>1</v>
      </c>
      <c r="R51" s="3">
        <v>150</v>
      </c>
      <c r="S51" s="3">
        <v>1</v>
      </c>
      <c r="T51" s="3">
        <v>1954</v>
      </c>
      <c r="U51" s="3" t="s">
        <v>11</v>
      </c>
      <c r="V51" s="3">
        <f>C51</f>
        <v>2100</v>
      </c>
      <c r="W51" s="3">
        <f>E51</f>
        <v>600</v>
      </c>
      <c r="X51" s="3">
        <f>F51</f>
        <v>1</v>
      </c>
      <c r="Y51" s="3" t="s">
        <v>85</v>
      </c>
      <c r="Z51" s="3">
        <f>V51</f>
        <v>2100</v>
      </c>
    </row>
    <row r="52" spans="1:2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 t="s">
        <v>12</v>
      </c>
      <c r="V52" s="3">
        <f>C51</f>
        <v>2100</v>
      </c>
      <c r="W52" s="3">
        <f>E51</f>
        <v>600</v>
      </c>
      <c r="X52" s="3">
        <f>F51</f>
        <v>1</v>
      </c>
      <c r="Y52" s="3" t="s">
        <v>85</v>
      </c>
      <c r="Z52" s="3">
        <f>V52</f>
        <v>2100</v>
      </c>
    </row>
    <row r="53" spans="1:2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 t="s">
        <v>14</v>
      </c>
      <c r="V53" s="3">
        <f>D51-2*G51</f>
        <v>1062</v>
      </c>
      <c r="W53" s="3">
        <f>E51</f>
        <v>600</v>
      </c>
      <c r="X53" s="3">
        <f>F51</f>
        <v>1</v>
      </c>
      <c r="Y53" s="3" t="s">
        <v>85</v>
      </c>
      <c r="Z53" s="3">
        <f>V53</f>
        <v>1062</v>
      </c>
    </row>
    <row r="54" spans="1:2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 t="s">
        <v>15</v>
      </c>
      <c r="V54" s="3">
        <f>D51-2*G51</f>
        <v>1062</v>
      </c>
      <c r="W54" s="3">
        <f>E51</f>
        <v>600</v>
      </c>
      <c r="X54" s="3">
        <f>F51</f>
        <v>1</v>
      </c>
      <c r="Y54" s="3" t="s">
        <v>85</v>
      </c>
      <c r="Z54" s="3">
        <f>V54</f>
        <v>1062</v>
      </c>
    </row>
    <row r="55" spans="1:2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 t="s">
        <v>18</v>
      </c>
      <c r="V55" s="3">
        <f>C51-2*G51+2*I51-K51</f>
        <v>1970</v>
      </c>
      <c r="W55" s="3">
        <f>D51-2*G51+2*I51</f>
        <v>1078</v>
      </c>
      <c r="X55" s="3">
        <f>F51</f>
        <v>1</v>
      </c>
      <c r="Y55" s="3" t="s">
        <v>86</v>
      </c>
      <c r="Z55" s="3"/>
    </row>
    <row r="56" spans="1:2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 t="s">
        <v>25</v>
      </c>
      <c r="V56" s="3">
        <f>D51-2*G51</f>
        <v>1062</v>
      </c>
      <c r="W56" s="3">
        <f>E51-J51-L51</f>
        <v>480</v>
      </c>
      <c r="X56" s="3">
        <f>M51*F51*O51</f>
        <v>0</v>
      </c>
      <c r="Y56" s="3" t="s">
        <v>85</v>
      </c>
      <c r="Z56" s="3"/>
    </row>
    <row r="57" spans="1:2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 t="s">
        <v>26</v>
      </c>
      <c r="V57" s="3">
        <f>D51-2*G51</f>
        <v>1062</v>
      </c>
      <c r="W57" s="3">
        <f>E51-J51-L51</f>
        <v>480</v>
      </c>
      <c r="X57" s="3">
        <f>F51*N51</f>
        <v>0</v>
      </c>
      <c r="Y57" s="3" t="s">
        <v>85</v>
      </c>
      <c r="Z57" s="3"/>
    </row>
    <row r="58" spans="1:2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 t="s">
        <v>75</v>
      </c>
      <c r="V58" s="3">
        <f>T51</f>
        <v>1954</v>
      </c>
      <c r="W58" s="3">
        <f>W56</f>
        <v>480</v>
      </c>
      <c r="X58" s="3">
        <f>S51</f>
        <v>1</v>
      </c>
      <c r="Y58" s="3" t="s">
        <v>85</v>
      </c>
      <c r="Z58" s="3"/>
    </row>
    <row r="59" spans="1:2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 t="s">
        <v>26</v>
      </c>
      <c r="V59" s="3">
        <f>(V56-18)/2</f>
        <v>522</v>
      </c>
      <c r="W59" s="3">
        <f>W58</f>
        <v>480</v>
      </c>
      <c r="X59" s="3">
        <f>S51*2</f>
        <v>2</v>
      </c>
      <c r="Y59" s="3" t="s">
        <v>85</v>
      </c>
      <c r="Z59" s="3"/>
    </row>
    <row r="60" spans="1:2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 t="s">
        <v>67</v>
      </c>
      <c r="V60" s="3">
        <f>R51</f>
        <v>150</v>
      </c>
      <c r="W60" s="3">
        <f>W56</f>
        <v>480</v>
      </c>
      <c r="X60" s="3">
        <f>O51*2*F51</f>
        <v>0</v>
      </c>
      <c r="Y60" s="3" t="s">
        <v>85</v>
      </c>
      <c r="Z60" s="3"/>
    </row>
    <row r="61" spans="1:2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 t="s">
        <v>68</v>
      </c>
      <c r="V61" s="3">
        <f>V56-2*G51-26</f>
        <v>1000</v>
      </c>
      <c r="W61" s="3">
        <f>R51-50</f>
        <v>100</v>
      </c>
      <c r="X61" s="3">
        <f>X60</f>
        <v>0</v>
      </c>
      <c r="Y61" s="3" t="s">
        <v>85</v>
      </c>
      <c r="Z61" s="3">
        <f>V61</f>
        <v>1000</v>
      </c>
    </row>
    <row r="62" spans="1:2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 t="s">
        <v>69</v>
      </c>
      <c r="V62" s="3">
        <f>W56-90</f>
        <v>390</v>
      </c>
      <c r="W62" s="3">
        <f>W61</f>
        <v>100</v>
      </c>
      <c r="X62" s="3">
        <f>X61</f>
        <v>0</v>
      </c>
      <c r="Y62" s="3" t="s">
        <v>85</v>
      </c>
      <c r="Z62" s="3">
        <f>V62</f>
        <v>390</v>
      </c>
    </row>
    <row r="63" spans="1:2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 t="s">
        <v>70</v>
      </c>
      <c r="V63" s="3">
        <f>V61-2*G51+2*I51</f>
        <v>980</v>
      </c>
      <c r="W63" s="3">
        <f>V62+2*G51-22</f>
        <v>404</v>
      </c>
      <c r="X63" s="3">
        <f>O51*F51</f>
        <v>0</v>
      </c>
      <c r="Y63" s="3" t="s">
        <v>86</v>
      </c>
      <c r="Z63" s="3"/>
    </row>
    <row r="64" spans="1:2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 t="s">
        <v>71</v>
      </c>
      <c r="V64" s="3">
        <f>R51-2</f>
        <v>148</v>
      </c>
      <c r="W64" s="3">
        <f>V56-36-2</f>
        <v>1024</v>
      </c>
      <c r="X64" s="3">
        <f>O51*F51</f>
        <v>0</v>
      </c>
      <c r="Y64" s="3" t="s">
        <v>85</v>
      </c>
      <c r="Z64" s="3"/>
    </row>
    <row r="65" spans="1:29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 t="s">
        <v>67</v>
      </c>
      <c r="V65" s="3">
        <f>R51</f>
        <v>150</v>
      </c>
      <c r="W65" s="3">
        <f>W56</f>
        <v>480</v>
      </c>
      <c r="X65" s="3">
        <f>Q51*2*F51</f>
        <v>2</v>
      </c>
      <c r="Y65" s="3" t="s">
        <v>85</v>
      </c>
      <c r="Z65" s="3"/>
    </row>
    <row r="66" spans="1:29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 t="s">
        <v>68</v>
      </c>
      <c r="V66" s="3">
        <f>(V56-3*G51)/2-26</f>
        <v>478</v>
      </c>
      <c r="W66" s="3">
        <f>R51-50</f>
        <v>100</v>
      </c>
      <c r="X66" s="3">
        <f>Q51*4*F51</f>
        <v>4</v>
      </c>
      <c r="Y66" s="3" t="s">
        <v>85</v>
      </c>
      <c r="Z66" s="3">
        <f>V66</f>
        <v>478</v>
      </c>
    </row>
    <row r="67" spans="1:29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 t="s">
        <v>69</v>
      </c>
      <c r="V67" s="3">
        <f>W56-90</f>
        <v>390</v>
      </c>
      <c r="W67" s="3">
        <f>W66</f>
        <v>100</v>
      </c>
      <c r="X67" s="3">
        <f>X66</f>
        <v>4</v>
      </c>
      <c r="Y67" s="3" t="s">
        <v>85</v>
      </c>
      <c r="Z67" s="3">
        <f>V67</f>
        <v>390</v>
      </c>
    </row>
    <row r="68" spans="1:29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 t="s">
        <v>70</v>
      </c>
      <c r="V68" s="3">
        <f>V66-2*G51+2*I51</f>
        <v>458</v>
      </c>
      <c r="W68" s="3">
        <f>V67+2*G51-22</f>
        <v>404</v>
      </c>
      <c r="X68" s="3">
        <f>Q51*2*F51</f>
        <v>2</v>
      </c>
      <c r="Y68" s="3" t="s">
        <v>86</v>
      </c>
      <c r="Z68" s="3"/>
    </row>
    <row r="69" spans="1:29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U69" s="3" t="s">
        <v>71</v>
      </c>
      <c r="V69" s="3">
        <f>R51-2</f>
        <v>148</v>
      </c>
      <c r="W69" s="3">
        <f>(W64-G51)/2-2</f>
        <v>501</v>
      </c>
      <c r="X69" s="3">
        <f>Q51*2*F51</f>
        <v>2</v>
      </c>
      <c r="Y69" s="3" t="s">
        <v>85</v>
      </c>
      <c r="Z69" s="3"/>
    </row>
    <row r="70" spans="1:29" x14ac:dyDescent="0.3">
      <c r="U70" s="3" t="s">
        <v>19</v>
      </c>
      <c r="V70" s="3">
        <f>C51-K51-2</f>
        <v>1988</v>
      </c>
      <c r="W70" s="3">
        <f>D51/H51-2</f>
        <v>1096</v>
      </c>
      <c r="X70" s="3">
        <f>H51*F51</f>
        <v>1</v>
      </c>
      <c r="Y70" s="3" t="s">
        <v>87</v>
      </c>
      <c r="Z70" s="3"/>
    </row>
    <row r="71" spans="1:29" x14ac:dyDescent="0.3">
      <c r="U71" s="3" t="s">
        <v>20</v>
      </c>
      <c r="V71" s="3">
        <f>K51</f>
        <v>110</v>
      </c>
      <c r="W71" s="3">
        <f>D51</f>
        <v>1098</v>
      </c>
      <c r="X71" s="3">
        <f>F51</f>
        <v>1</v>
      </c>
      <c r="Y71" s="3" t="s">
        <v>87</v>
      </c>
      <c r="Z71" s="3"/>
    </row>
    <row r="72" spans="1:29" x14ac:dyDescent="0.3">
      <c r="U72" s="9"/>
      <c r="V72" s="6"/>
      <c r="W72" s="2"/>
      <c r="X72" s="2"/>
      <c r="Y72" s="2"/>
      <c r="Z72" s="2"/>
    </row>
    <row r="73" spans="1:29" x14ac:dyDescent="0.3">
      <c r="U73" s="9"/>
      <c r="V73" s="6"/>
      <c r="W73" s="2"/>
      <c r="X73" s="2"/>
      <c r="Y73" s="2"/>
      <c r="Z73" s="2"/>
    </row>
    <row r="74" spans="1:29" x14ac:dyDescent="0.3">
      <c r="O74" s="19" t="s">
        <v>81</v>
      </c>
      <c r="P74" s="19"/>
      <c r="Q74" s="19"/>
      <c r="S74" s="14" t="s">
        <v>82</v>
      </c>
      <c r="T74" s="10" t="s">
        <v>76</v>
      </c>
      <c r="U74" s="11"/>
      <c r="V74" s="10" t="s">
        <v>79</v>
      </c>
      <c r="W74" s="11"/>
    </row>
    <row r="75" spans="1:29" x14ac:dyDescent="0.3">
      <c r="A75" s="1" t="s">
        <v>0</v>
      </c>
      <c r="B75" s="1" t="s">
        <v>1</v>
      </c>
      <c r="C75" s="1" t="s">
        <v>2</v>
      </c>
      <c r="D75" s="1" t="s">
        <v>3</v>
      </c>
      <c r="E75" s="1" t="s">
        <v>4</v>
      </c>
      <c r="F75" s="1" t="s">
        <v>5</v>
      </c>
      <c r="G75" s="1" t="s">
        <v>13</v>
      </c>
      <c r="H75" s="1" t="s">
        <v>28</v>
      </c>
      <c r="I75" s="1" t="s">
        <v>16</v>
      </c>
      <c r="J75" s="1" t="s">
        <v>21</v>
      </c>
      <c r="K75" s="1" t="s">
        <v>17</v>
      </c>
      <c r="L75" s="1" t="s">
        <v>22</v>
      </c>
      <c r="M75" s="1" t="s">
        <v>24</v>
      </c>
      <c r="N75" s="1" t="s">
        <v>23</v>
      </c>
      <c r="O75" s="1" t="s">
        <v>64</v>
      </c>
      <c r="P75" s="1"/>
      <c r="Q75" s="1" t="s">
        <v>65</v>
      </c>
      <c r="R75" s="8" t="s">
        <v>66</v>
      </c>
      <c r="S75" s="1" t="s">
        <v>84</v>
      </c>
      <c r="T75" s="1" t="s">
        <v>77</v>
      </c>
      <c r="U75" s="1" t="s">
        <v>78</v>
      </c>
      <c r="V75" s="1" t="s">
        <v>77</v>
      </c>
      <c r="W75" s="1" t="s">
        <v>78</v>
      </c>
      <c r="X75" s="1" t="s">
        <v>9</v>
      </c>
      <c r="Y75" s="1" t="s">
        <v>7</v>
      </c>
      <c r="Z75" s="1" t="s">
        <v>3</v>
      </c>
      <c r="AA75" s="1" t="s">
        <v>8</v>
      </c>
      <c r="AB75" s="1" t="s">
        <v>6</v>
      </c>
      <c r="AC75" s="1" t="s">
        <v>10</v>
      </c>
    </row>
    <row r="76" spans="1:29" x14ac:dyDescent="0.3">
      <c r="A76" s="3">
        <v>1</v>
      </c>
      <c r="B76" s="3" t="s">
        <v>72</v>
      </c>
      <c r="C76" s="3">
        <v>2100</v>
      </c>
      <c r="D76" s="3">
        <v>1000</v>
      </c>
      <c r="E76" s="3">
        <v>600</v>
      </c>
      <c r="F76" s="3">
        <v>1</v>
      </c>
      <c r="G76" s="3">
        <v>18</v>
      </c>
      <c r="H76" s="3">
        <v>1</v>
      </c>
      <c r="I76" s="3">
        <v>8</v>
      </c>
      <c r="J76" s="3">
        <v>20</v>
      </c>
      <c r="K76" s="3">
        <v>100</v>
      </c>
      <c r="L76" s="3">
        <v>100</v>
      </c>
      <c r="M76" s="3">
        <v>1</v>
      </c>
      <c r="N76" s="3">
        <v>1</v>
      </c>
      <c r="O76" s="3">
        <v>1</v>
      </c>
      <c r="P76" s="3"/>
      <c r="Q76" s="3">
        <v>0</v>
      </c>
      <c r="R76" s="9">
        <v>150</v>
      </c>
      <c r="S76" s="3">
        <v>80</v>
      </c>
      <c r="T76" s="3">
        <v>0</v>
      </c>
      <c r="U76" s="3">
        <v>0</v>
      </c>
      <c r="V76" s="3">
        <v>18</v>
      </c>
      <c r="W76" s="3">
        <v>18</v>
      </c>
      <c r="X76" s="3" t="s">
        <v>11</v>
      </c>
      <c r="Y76" s="3">
        <f>C76-W76-W76</f>
        <v>2064</v>
      </c>
      <c r="Z76" s="3">
        <f>E76-U76</f>
        <v>600</v>
      </c>
      <c r="AA76" s="3">
        <f>F76</f>
        <v>1</v>
      </c>
      <c r="AB76" s="3" t="s">
        <v>85</v>
      </c>
      <c r="AC76" s="3">
        <f>Y76</f>
        <v>2064</v>
      </c>
    </row>
    <row r="77" spans="1:29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T77" s="12" t="s">
        <v>80</v>
      </c>
      <c r="U77" s="13">
        <v>100</v>
      </c>
      <c r="X77" s="3" t="s">
        <v>12</v>
      </c>
      <c r="Y77" s="3">
        <f>C76-V76-V76</f>
        <v>2064</v>
      </c>
      <c r="Z77" s="3">
        <f>E76-T76</f>
        <v>600</v>
      </c>
      <c r="AA77" s="3">
        <f>F76</f>
        <v>1</v>
      </c>
      <c r="AB77" s="3" t="s">
        <v>85</v>
      </c>
      <c r="AC77" s="3">
        <f>Y77</f>
        <v>2064</v>
      </c>
    </row>
    <row r="78" spans="1:29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X78" s="3" t="s">
        <v>14</v>
      </c>
      <c r="Y78" s="3">
        <f>D76-2*G76</f>
        <v>964</v>
      </c>
      <c r="Z78" s="3">
        <f>E76</f>
        <v>600</v>
      </c>
      <c r="AA78" s="3">
        <f>F76</f>
        <v>1</v>
      </c>
      <c r="AB78" s="3" t="s">
        <v>85</v>
      </c>
      <c r="AC78" s="3">
        <f>Y78</f>
        <v>964</v>
      </c>
    </row>
    <row r="79" spans="1:29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X79" s="3" t="s">
        <v>15</v>
      </c>
      <c r="Y79" s="3">
        <f>D76-2*G76</f>
        <v>964</v>
      </c>
      <c r="Z79" s="3">
        <f>E76</f>
        <v>600</v>
      </c>
      <c r="AA79" s="3">
        <f>F76</f>
        <v>1</v>
      </c>
      <c r="AB79" s="3" t="s">
        <v>85</v>
      </c>
      <c r="AC79" s="3">
        <f>Y79</f>
        <v>964</v>
      </c>
    </row>
    <row r="80" spans="1:29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X80" s="3" t="s">
        <v>18</v>
      </c>
      <c r="Y80" s="3">
        <f>C76-2*G76+2*I76-K76</f>
        <v>1980</v>
      </c>
      <c r="Z80" s="3">
        <f>D76-2*G76+2*I76</f>
        <v>980</v>
      </c>
      <c r="AA80" s="3">
        <f>F76</f>
        <v>1</v>
      </c>
      <c r="AB80" s="3" t="s">
        <v>86</v>
      </c>
      <c r="AC80" s="3"/>
    </row>
    <row r="81" spans="1:29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X81" s="3" t="s">
        <v>25</v>
      </c>
      <c r="Y81" s="3">
        <f>D76-2*G76</f>
        <v>964</v>
      </c>
      <c r="Z81" s="3">
        <f>E76-J76-L76</f>
        <v>480</v>
      </c>
      <c r="AA81" s="3">
        <f>M76*F76</f>
        <v>1</v>
      </c>
      <c r="AB81" s="3" t="s">
        <v>85</v>
      </c>
      <c r="AC81" s="3"/>
    </row>
    <row r="82" spans="1:29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X82" s="3" t="s">
        <v>26</v>
      </c>
      <c r="Y82" s="3">
        <f>D76-2*G76</f>
        <v>964</v>
      </c>
      <c r="Z82" s="3">
        <f>E76-J76-L76</f>
        <v>480</v>
      </c>
      <c r="AA82" s="3">
        <f>F76*N76</f>
        <v>1</v>
      </c>
      <c r="AB82" s="3" t="s">
        <v>85</v>
      </c>
      <c r="AC82" s="3"/>
    </row>
    <row r="83" spans="1:29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X83" s="3" t="s">
        <v>67</v>
      </c>
      <c r="Y83" s="3">
        <f>R76</f>
        <v>150</v>
      </c>
      <c r="Z83" s="3">
        <f>Z81</f>
        <v>480</v>
      </c>
      <c r="AA83" s="3">
        <f>O76*2*F76</f>
        <v>2</v>
      </c>
      <c r="AB83" s="3" t="s">
        <v>85</v>
      </c>
      <c r="AC83" s="3"/>
    </row>
    <row r="84" spans="1:29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X84" s="3" t="s">
        <v>68</v>
      </c>
      <c r="Y84" s="3">
        <f>(Y81-G76-26)-S76</f>
        <v>840</v>
      </c>
      <c r="Z84" s="3">
        <f>R76-50</f>
        <v>100</v>
      </c>
      <c r="AA84" s="3">
        <f>AA83</f>
        <v>2</v>
      </c>
      <c r="AB84" s="3" t="s">
        <v>85</v>
      </c>
      <c r="AC84" s="3">
        <f>Y84</f>
        <v>840</v>
      </c>
    </row>
    <row r="85" spans="1:29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X85" s="3" t="s">
        <v>69</v>
      </c>
      <c r="Y85" s="3">
        <f>Z81-50</f>
        <v>430</v>
      </c>
      <c r="Z85" s="3">
        <f>Z84</f>
        <v>100</v>
      </c>
      <c r="AA85" s="3">
        <f>AA84</f>
        <v>2</v>
      </c>
      <c r="AB85" s="3" t="s">
        <v>85</v>
      </c>
      <c r="AC85" s="3">
        <f>Y85</f>
        <v>430</v>
      </c>
    </row>
    <row r="86" spans="1:29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X86" s="3" t="s">
        <v>70</v>
      </c>
      <c r="Y86" s="3">
        <f>Y84-2*G76+2*I76</f>
        <v>820</v>
      </c>
      <c r="Z86" s="3">
        <f>Y85-2*G76+2*I76</f>
        <v>410</v>
      </c>
      <c r="AA86" s="3">
        <f>O76*F76</f>
        <v>1</v>
      </c>
      <c r="AB86" s="3" t="s">
        <v>86</v>
      </c>
      <c r="AC86" s="3"/>
    </row>
    <row r="87" spans="1:29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X87" s="3" t="s">
        <v>71</v>
      </c>
      <c r="Y87" s="3">
        <f>R76-2</f>
        <v>148</v>
      </c>
      <c r="Z87" s="3">
        <f>Y81-S76-G76-4</f>
        <v>862</v>
      </c>
      <c r="AA87" s="3">
        <f>O76*F76</f>
        <v>1</v>
      </c>
      <c r="AB87" s="3" t="s">
        <v>85</v>
      </c>
      <c r="AC87" s="3"/>
    </row>
    <row r="88" spans="1:29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X88" s="3" t="s">
        <v>67</v>
      </c>
      <c r="Y88" s="3">
        <f>R76</f>
        <v>150</v>
      </c>
      <c r="Z88" s="3">
        <f>Z81</f>
        <v>480</v>
      </c>
      <c r="AA88" s="3">
        <f>Q76*3*F76</f>
        <v>0</v>
      </c>
      <c r="AB88" s="3" t="s">
        <v>85</v>
      </c>
      <c r="AC88" s="3"/>
    </row>
    <row r="89" spans="1:29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X89" s="3" t="s">
        <v>68</v>
      </c>
      <c r="Y89" s="3">
        <f>((Y81-3*G76)/2-26)-S76</f>
        <v>349</v>
      </c>
      <c r="Z89" s="3">
        <f>R76-50</f>
        <v>100</v>
      </c>
      <c r="AA89" s="3">
        <f>Q76*4*F76</f>
        <v>0</v>
      </c>
      <c r="AB89" s="3" t="s">
        <v>85</v>
      </c>
      <c r="AC89" s="3">
        <f>Y89</f>
        <v>349</v>
      </c>
    </row>
    <row r="90" spans="1:29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X90" s="3" t="s">
        <v>69</v>
      </c>
      <c r="Y90" s="3">
        <f>Z81-50</f>
        <v>430</v>
      </c>
      <c r="Z90" s="3">
        <f>Z89</f>
        <v>100</v>
      </c>
      <c r="AA90" s="3">
        <f>AA89</f>
        <v>0</v>
      </c>
      <c r="AB90" s="3" t="s">
        <v>85</v>
      </c>
      <c r="AC90" s="3">
        <f>Y90</f>
        <v>430</v>
      </c>
    </row>
    <row r="91" spans="1:29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X91" s="3" t="s">
        <v>70</v>
      </c>
      <c r="Y91" s="3">
        <f>Y89-2*G76-2*I76</f>
        <v>297</v>
      </c>
      <c r="Z91" s="3">
        <f>(Y90-G76*2)+I76*2</f>
        <v>410</v>
      </c>
      <c r="AA91" s="3">
        <f>Q76*2*F76</f>
        <v>0</v>
      </c>
      <c r="AB91" s="3" t="s">
        <v>86</v>
      </c>
      <c r="AC91" s="3"/>
    </row>
    <row r="92" spans="1:29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X92" s="3" t="s">
        <v>71</v>
      </c>
      <c r="Y92" s="3">
        <f>R76-2</f>
        <v>148</v>
      </c>
      <c r="Z92" s="3">
        <f>(Z87-G76)/2-2</f>
        <v>420</v>
      </c>
      <c r="AA92" s="3">
        <f>Q76*2*F76</f>
        <v>0</v>
      </c>
      <c r="AB92" s="3" t="s">
        <v>85</v>
      </c>
      <c r="AC92" s="3"/>
    </row>
    <row r="93" spans="1:29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X93" s="3" t="s">
        <v>19</v>
      </c>
      <c r="Y93" s="3">
        <f>C76-K76-12</f>
        <v>1988</v>
      </c>
      <c r="Z93" s="3">
        <f>D76/H76+10</f>
        <v>1010</v>
      </c>
      <c r="AA93" s="3">
        <f>H76*F76</f>
        <v>1</v>
      </c>
      <c r="AB93" s="3" t="s">
        <v>87</v>
      </c>
      <c r="AC93" s="3"/>
    </row>
    <row r="94" spans="1:29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X94" s="3" t="s">
        <v>20</v>
      </c>
      <c r="Y94" s="3">
        <f>K76</f>
        <v>100</v>
      </c>
      <c r="Z94" s="3">
        <f>D76</f>
        <v>1000</v>
      </c>
      <c r="AA94" s="3">
        <f>F76</f>
        <v>1</v>
      </c>
      <c r="AB94" s="3" t="s">
        <v>87</v>
      </c>
      <c r="AC94" s="3"/>
    </row>
    <row r="95" spans="1:29" x14ac:dyDescent="0.3">
      <c r="X95" s="3" t="s">
        <v>83</v>
      </c>
      <c r="Y95" s="3">
        <f>S76</f>
        <v>80</v>
      </c>
      <c r="Z95" s="3">
        <f>R76</f>
        <v>150</v>
      </c>
      <c r="AA95" s="3">
        <f>Q76+O76</f>
        <v>1</v>
      </c>
      <c r="AB95" s="3" t="s">
        <v>85</v>
      </c>
      <c r="AC95" s="3"/>
    </row>
  </sheetData>
  <mergeCells count="6">
    <mergeCell ref="O2:R2"/>
    <mergeCell ref="O74:Q74"/>
    <mergeCell ref="S25:T25"/>
    <mergeCell ref="S49:T49"/>
    <mergeCell ref="O49:R49"/>
    <mergeCell ref="O25:R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Kitchen</vt:lpstr>
      <vt:lpstr>Wardrobes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MAHALAXMI</dc:creator>
  <cp:lastModifiedBy>Recon</cp:lastModifiedBy>
  <dcterms:created xsi:type="dcterms:W3CDTF">2017-06-02T06:23:10Z</dcterms:created>
  <dcterms:modified xsi:type="dcterms:W3CDTF">2024-03-23T14:36:32Z</dcterms:modified>
</cp:coreProperties>
</file>